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sladek_demos-trade_com/Documents/Bordel/Dodavatelé/Alfa styl/Formuláře s novým heslem/"/>
    </mc:Choice>
  </mc:AlternateContent>
  <xr:revisionPtr revIDLastSave="488" documentId="8_{A5A7DC54-94DD-4F01-A92C-16B10051CEA8}" xr6:coauthVersionLast="47" xr6:coauthVersionMax="47" xr10:uidLastSave="{F47302A4-08C8-494C-9368-FBBA2C1D8E32}"/>
  <workbookProtection workbookAlgorithmName="SHA-512" workbookHashValue="/6vzXIZY9sk2xYDkxdgCV406Xg1RXI/uSdwxQcWUwM8m+tRGVyy2/dkK3rIcqGZQYgX3msjVk23TftHK2z6EZg==" workbookSaltValue="GP/dtjBDRUp3NCpOeBOykA==" workbookSpinCount="100000" lockStructure="1"/>
  <bookViews>
    <workbookView showHorizontalScroll="0" xWindow="-28920" yWindow="-150" windowWidth="29040" windowHeight="15840" tabRatio="832" xr2:uid="{00000000-000D-0000-FFFF-FFFF00000000}"/>
  </bookViews>
  <sheets>
    <sheet name="Hlavní" sheetId="23" r:id="rId1"/>
    <sheet name="Zákazník - údaje" sheetId="27" r:id="rId2"/>
    <sheet name="Vyběr profilu" sheetId="26" r:id="rId3"/>
    <sheet name="50x50" sheetId="8" r:id="rId4"/>
    <sheet name="DUETTO" sheetId="9" state="veryHidden" r:id="rId5"/>
    <sheet name="100x50" sheetId="12" r:id="rId6"/>
    <sheet name="Souhrn" sheetId="28" r:id="rId7"/>
    <sheet name="Translate&amp;Prices" sheetId="22" state="hidden" r:id="rId8"/>
    <sheet name="AMPIO" sheetId="18" state="veryHidden" r:id="rId9"/>
    <sheet name="Skryté výsuvné stoly" sheetId="15" state="veryHidden" r:id="rId10"/>
    <sheet name="standardní LTD" sheetId="21" state="veryHidden" r:id="rId11"/>
  </sheets>
  <externalReferences>
    <externalReference r:id="rId12"/>
  </externalReferences>
  <definedNames>
    <definedName name="AV_HF">'[1]Běžné rámečky'!$J$406</definedName>
    <definedName name="AV_HF_SD">'[1]Běžné rámečky'!$J$407</definedName>
    <definedName name="AV_HK">'[1]Běžné rámečky'!$J$413</definedName>
    <definedName name="AV_HK_SD">'[1]Běžné rámečky'!$J$428</definedName>
    <definedName name="AV_HK_TIP">'[1]Běžné rámečky'!$J$448</definedName>
    <definedName name="AV_HKS">'[1]Běžné rámečky'!$J$414</definedName>
    <definedName name="AV_HKS_TIP">'[1]Běžné rámečky'!$J$450</definedName>
    <definedName name="AV_HKXS">'[1]Běžné rámečky'!$J$417</definedName>
    <definedName name="AV_HKXS_TIP">'[1]Běžné rámečky'!$J$447</definedName>
    <definedName name="AV_HL">'[1]Běžné rámečky'!$J$415</definedName>
    <definedName name="AV_HL_SD">'[1]Běžné rámečky'!$J$437</definedName>
    <definedName name="AV_HS">'[1]Běžné rámečky'!$J$416</definedName>
    <definedName name="AV_HS_SD">'[1]Běžné rámečky'!$J$449</definedName>
    <definedName name="AV_OST">'[1]Běžné rámečky'!$J$408</definedName>
    <definedName name="BLUM">'[1]Běžné rámečky'!$J$419</definedName>
    <definedName name="DOL_DV">'[1]Běžné rámečky'!$J$412</definedName>
    <definedName name="DOLE">'[1]Běžné rámečky'!$J$452</definedName>
    <definedName name="DTDL_18">'[1]Běžné rámečky'!$J$446</definedName>
    <definedName name="HETTICH">'[1]Běžné rámečky'!$J$422</definedName>
    <definedName name="HF_TYP_2_CILKA">'[1]Použite kovani'!$M$1:$M$5</definedName>
    <definedName name="HM_UCH">'[1]Běžné rámečky'!$J$429</definedName>
    <definedName name="HOR_DV">'[1]Běžné rámečky'!$J$411</definedName>
    <definedName name="MAX_ROZ_RAM">[1]Ceny!$B$292</definedName>
    <definedName name="MDF_16">'[1]Běžné rámečky'!$J$444</definedName>
    <definedName name="MDF_18">'[1]Běžné rámečky'!$J$445</definedName>
    <definedName name="MIN_POZ_ZAVES">[1]Ceny!$B$293</definedName>
    <definedName name="MIN_POZ_ZAVES_80">[1]Ceny!$B$294</definedName>
    <definedName name="MIN_ROZ_RAM">[1]Ceny!$B$472</definedName>
    <definedName name="NAHORE">'[1]Běžné rámečky'!$J$451</definedName>
    <definedName name="OBE_STRANY">'[1]Běžné rámečky'!$J$427</definedName>
    <definedName name="_xlnm.Print_Area" localSheetId="5">'100x50'!$Y$45:$AG$97</definedName>
    <definedName name="_xlnm.Print_Area" localSheetId="3">'50x50'!$Y$45:$AG$97</definedName>
    <definedName name="_xlnm.Print_Area" localSheetId="8">AMPIO!$A$1:$I$53</definedName>
    <definedName name="_xlnm.Print_Area" localSheetId="4">DUETTO!$A$1:$I$54</definedName>
    <definedName name="_xlnm.Print_Area" localSheetId="9">'Skryté výsuvné stoly'!$A$1:$K$43</definedName>
    <definedName name="PANT_BLUM_SLIM">'[1]Použite kovani'!$E$254:$E$266</definedName>
    <definedName name="PANT_BLUM_WIDE">'[1]Použite kovani'!$E$232:$E$253</definedName>
    <definedName name="PANT_HETTICH_SLIM">'[1]Použite kovani'!$E$214:$E$222</definedName>
    <definedName name="PANT_HETTICH_WIDE">'[1]Použite kovani'!$E$192:$E$213</definedName>
    <definedName name="PANT_STRONG_SLIM_BTL">'[1]Použite kovani'!$E$174:$E$179</definedName>
    <definedName name="PANT_STRONG_SLIM_STL">'[1]Použite kovani'!$E$181:$E$187</definedName>
    <definedName name="PANT_STRONG_WIDE_BTL">'[1]Použite kovani'!$E$134:$E$149</definedName>
    <definedName name="PANT_STRONG_WIDE_STL">'[1]Použite kovani'!$E$159:$E$172</definedName>
    <definedName name="POC_ZAVES">'[1]Běžné rámečky'!$J$438</definedName>
    <definedName name="POZ_RAM">'[1]Běžné rámečky'!$J$441</definedName>
    <definedName name="POZICE_RAMENE">'[1]Běžné rámečky'!$J$442</definedName>
    <definedName name="PRAZDNE_1">'[1]Běžné rámečky'!$J$418</definedName>
    <definedName name="PROFILY_ALL">'[1]Použite kovani'!$AB$2:$AB$43</definedName>
    <definedName name="PROV_2_CILKA">'[1]Běžné rámečky'!$J$432</definedName>
    <definedName name="RADEK_1_5">OFFSET('[1]Běžné rámečky'!$AJ$82,0,0,COUNT('[1]Běžné rámečky'!$AK$82:'[1]Běžné rámečky'!$AK$92),1)</definedName>
    <definedName name="RADEK_1_6">OFFSET('[1]Běžné rámečky'!$AP$83,0,0,COUNT('[1]Běžné rámečky'!$AQ$83:'[1]Běžné rámečky'!$AQ$108),1)</definedName>
    <definedName name="RADEK_2_5">OFFSET('[1]Běžné rámečky'!$AJ$136,0,0,COUNT('[1]Běžné rámečky'!$AK$136:'[1]Běžné rámečky'!$AK$146),1)</definedName>
    <definedName name="RADEK_2_6">OFFSET('[1]Běžné rámečky'!$AP$137,0,0,COUNT('[1]Běžné rámečky'!$AQ$137:'[1]Běžné rámečky'!$AQ$162),1)</definedName>
    <definedName name="RADEK_3_5">OFFSET('[1]Běžné rámečky'!$AJ$190,0,0,COUNT('[1]Běžné rámečky'!$AK$190:'[1]Běžné rámečky'!$AK$200),1)</definedName>
    <definedName name="RADEK_3_6">OFFSET('[1]Běžné rámečky'!$AP$191,0,0,COUNT('[1]Běžné rámečky'!$AQ$191:'[1]Běžné rámečky'!$AQ$216),1)</definedName>
    <definedName name="RADEK_4_5">OFFSET('[1]Běžné rámečky'!$AJ$244,0,0,COUNT('[1]Běžné rámečky'!$AK$244:'[1]Běžné rámečky'!$AK$254),1)</definedName>
    <definedName name="RADEK_4_6">OFFSET('[1]Běžné rámečky'!$AP$245,0,0,COUNT('[1]Běžné rámečky'!$AQ$245:'[1]Běžné rámečky'!$AQ$270),1)</definedName>
    <definedName name="RADEK_5_5">OFFSET('[1]Běžné rámečky'!$AJ$298,0,0,COUNT('[1]Běžné rámečky'!$AK$298:'[1]Běžné rámečky'!$AK$308),1)</definedName>
    <definedName name="RADEK_5_6">OFFSET('[1]Běžné rámečky'!$AP$299,0,0,COUNT('[1]Běžné rámečky'!$AQ$299:'[1]Běžné rámečky'!$AQ$324),1)</definedName>
    <definedName name="RADEK_6_5">OFFSET('[1]Běžné rámečky'!$AJ$352,0,0,COUNT('[1]Běžné rámečky'!$AK$352:'[1]Běžné rámečky'!$AK$362),1)</definedName>
    <definedName name="RADEK_6_6">OFFSET('[1]Běžné rámečky'!$AP$353,0,0,COUNT('[1]Běžné rámečky'!$AQ$353:'[1]Běžné rámečky'!$AQ$378),1)</definedName>
    <definedName name="SIR_RAM">'[1]Běžné rámečky'!$J$443</definedName>
    <definedName name="SKLO_ALL">'[1]Použite kovani'!$X$2:$X$62</definedName>
    <definedName name="SKLO_FOR_STICK">'[1]Použite kovani'!$Y$2:$Y$48</definedName>
    <definedName name="SKLO_VYBER_T1">OFFSET('[1]Vypocet 1'!$A$3,0,0,COUNT('[1]Vypocet 1'!$B$3:$B$70),1)</definedName>
    <definedName name="SKLO_VYBER_T2">OFFSET('[1]Vypocet 1'!$N$3,0,0,COUNT('[1]Vypocet 1'!$O$3:$O$70),1)</definedName>
    <definedName name="SKLO_VYBER_T3">OFFSET('[1]Vypocet 1'!$AA$3,0,0,COUNT('[1]Vypocet 1'!$AB$3:$AB$70),1)</definedName>
    <definedName name="SKLO_VYBER_T4">OFFSET('[1]Vypocet 1'!$AN$3,0,0,COUNT('[1]Vypocet 1'!$AO$3:$AO$70),1)</definedName>
    <definedName name="SKLO_VYBER_T5">OFFSET('[1]Vypocet 1'!$BA$3,0,0,COUNT('[1]Vypocet 1'!$BB$3:$BB$70),1)</definedName>
    <definedName name="SKLO_VYBER_T6">OFFSET('[1]Vypocet 1'!$BN$3,0,0,COUNT('[1]Vypocet 1'!$BO$3:$BO$70),1)</definedName>
    <definedName name="STRONG_BINT_TL">'[1]Běžné rámečky'!$J$421</definedName>
    <definedName name="STRONG_INT_TL">'[1]Běžné rámečky'!$J$420</definedName>
    <definedName name="STRONG_Plus">'[1]Běžné rámečky'!$J$423</definedName>
    <definedName name="T1_PANT_BLUM">'[1]Běžné rámečky'!$BC$81:$BC$98</definedName>
    <definedName name="T1_PANT_HETTICH">'[1]Běžné rámečky'!$BB$81:$BB$98</definedName>
    <definedName name="T1_PANT_STRONG_BTL">'[1]Běžné rámečky'!$BF$81:$BF$97</definedName>
    <definedName name="T1_PANT_STRONG_STL">'[1]Běžné rámečky'!$BG$81:$BG$97</definedName>
    <definedName name="T1_PODLOZKA_TYPY">OFFSET('[1]Běžné rámečky'!$AS$83,0,0,COUNT('[1]Běžné rámečky'!$AT$83:$AT$92),1)</definedName>
    <definedName name="T1_VYKLOPY">OFFSET('[1]Běžné rámečky'!$BD$81,0,0,COUNT('[1]Běžné rámečky'!$BE$81:$BE$121),1)</definedName>
    <definedName name="T2_PODLOZKA_TYPY">OFFSET('[1]Běžné rámečky'!$AS$137,0,0,COUNT('[1]Běžné rámečky'!$AT$137:$AT$146),1)</definedName>
    <definedName name="T2_VYKLOPY">OFFSET('[1]Běžné rámečky'!$BD$135,0,0,COUNT('[1]Běžné rámečky'!$BE$135:$BE$175),1)</definedName>
    <definedName name="T3_PODLOZKA_TYPY">OFFSET('[1]Běžné rámečky'!$AS$191,0,0,COUNT('[1]Běžné rámečky'!$AT$191:$AT$200),1)</definedName>
    <definedName name="T3_VYKLOPY">OFFSET('[1]Běžné rámečky'!$BD$189,0,0,COUNT('[1]Běžné rámečky'!$BE$189:$BE$229),1)</definedName>
    <definedName name="T4_PODLOZKA_TYPY">OFFSET('[1]Běžné rámečky'!$AS$245,0,0,COUNT('[1]Běžné rámečky'!$AT$245:$AT$254),1)</definedName>
    <definedName name="T4_VYKLOPY">OFFSET('[1]Běžné rámečky'!$BD$243,0,0,COUNT('[1]Běžné rámečky'!$BE$243:$BE$283),1)</definedName>
    <definedName name="T5_PODLOZKA_TYPY">OFFSET('[1]Běžné rámečky'!$AS$299,0,0,COUNT('[1]Běžné rámečky'!$AT$299:$AT$308),1)</definedName>
    <definedName name="T5_VYKLOPY">OFFSET('[1]Běžné rámečky'!$BD$297,0,0,COUNT('[1]Běžné rámečky'!$BE$297:$BE$337),1)</definedName>
    <definedName name="T6_PANT_STRONG_STL">'[1]Běžné rámečky'!#REF!</definedName>
    <definedName name="T6_PODLOZKA_TYPY">OFFSET('[1]Běžné rámečky'!$AS$353,0,0,COUNT('[1]Běžné rámečky'!$AT$353:$AT$362),1)</definedName>
    <definedName name="T6_VYKLOPY">OFFSET('[1]Běžné rámečky'!$BD$351,0,0,COUNT('[1]Běžné rámečky'!$BE$351:$BE$391),1)</definedName>
    <definedName name="TYP_AV">'[1]Běžné rámečky'!$J$435</definedName>
    <definedName name="TYP_PODL">'[1]Běžné rámečky'!$J$436</definedName>
    <definedName name="TYP_RAM">'[1]Běžné rámečky'!$J$430</definedName>
    <definedName name="TYP_RAM_AV_HL">'[1]Použite kovani'!$P$15:$P$18</definedName>
    <definedName name="TYP_ZAV">'[1]Běžné rámečky'!$J$431</definedName>
    <definedName name="UMISTENI_RAM_HKXS">'[1]Použite kovani'!$P$20:$P$22</definedName>
    <definedName name="UMISTENI_VYKLOP">'[1]Použite kovani'!$P$24:$P$26</definedName>
    <definedName name="UZKY_RAM">'[1]Běžné rámečky'!$J$440</definedName>
    <definedName name="VLEVO">'[1]Běžné rámečky'!$J$426</definedName>
    <definedName name="VPRAVO">'[1]Běžné rámečky'!$J$425</definedName>
    <definedName name="VYKLOP_DWN_SLIM">'[1]Použite kovani'!$D$49:$D$55</definedName>
    <definedName name="VYKLOP_DWN_WIDE">'[1]Použite kovani'!$D$104:$D$110</definedName>
    <definedName name="VYKLOP_UP_SLIM">'[1]Použite kovani'!$D$2:$D$41</definedName>
    <definedName name="VYKLOP_UP_WIDE">'[1]Použite kovani'!$D$60:$D$99</definedName>
    <definedName name="VYR_ZAVES">'[1]Běžné rámečky'!$J$434</definedName>
    <definedName name="VZD_ZAVES">'[1]Běžné rámečky'!$J$439</definedName>
    <definedName name="ZAVESY">'[1]Běžné rámečky'!$J$404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73" i="8" l="1"/>
  <c r="AO65" i="12"/>
  <c r="AO66" i="12" s="1"/>
  <c r="C14" i="22"/>
  <c r="C74" i="22"/>
  <c r="C75" i="22"/>
  <c r="C76" i="22"/>
  <c r="C77" i="22"/>
  <c r="J39" i="8" s="1"/>
  <c r="C78" i="22"/>
  <c r="J40" i="8" s="1"/>
  <c r="J39" i="28" l="1"/>
  <c r="J40" i="28"/>
  <c r="J39" i="12"/>
  <c r="J40" i="12"/>
  <c r="C71" i="22" l="1"/>
  <c r="Q17" i="28" s="1"/>
  <c r="K17" i="28" l="1"/>
  <c r="O13" i="28" l="1"/>
  <c r="O11" i="28"/>
  <c r="O9" i="28"/>
  <c r="G13" i="28"/>
  <c r="G11" i="28"/>
  <c r="G9" i="28"/>
  <c r="I34" i="28" l="1"/>
  <c r="I32" i="28"/>
  <c r="I30" i="28"/>
  <c r="I28" i="28"/>
  <c r="I26" i="28"/>
  <c r="I24" i="28"/>
  <c r="I22" i="28"/>
  <c r="I20" i="28"/>
  <c r="O34" i="28"/>
  <c r="O32" i="28"/>
  <c r="O30" i="28"/>
  <c r="O28" i="28"/>
  <c r="O26" i="28"/>
  <c r="O24" i="28"/>
  <c r="O22" i="28"/>
  <c r="O20" i="28"/>
  <c r="C70" i="22"/>
  <c r="S42" i="12" s="1"/>
  <c r="C72" i="22"/>
  <c r="S4" i="8" s="1"/>
  <c r="S4" i="28" l="1"/>
  <c r="J2" i="28"/>
  <c r="S42" i="8"/>
  <c r="S4" i="12"/>
  <c r="C46" i="22"/>
  <c r="C47" i="22"/>
  <c r="R38" i="12" l="1"/>
  <c r="R38" i="28"/>
  <c r="P38" i="12"/>
  <c r="P38" i="28"/>
  <c r="P38" i="8"/>
  <c r="R38" i="8"/>
  <c r="C5" i="22"/>
  <c r="AU110" i="12" s="1"/>
  <c r="C4" i="22"/>
  <c r="AV99" i="8"/>
  <c r="AW99" i="8" s="1"/>
  <c r="AS125" i="8"/>
  <c r="AW166" i="8"/>
  <c r="AW167" i="8"/>
  <c r="AR169" i="8"/>
  <c r="AW169" i="8"/>
  <c r="AR170" i="8"/>
  <c r="AR171" i="8"/>
  <c r="C68" i="22"/>
  <c r="S31" i="27" s="1"/>
  <c r="AV108" i="12" l="1"/>
  <c r="AS120" i="8"/>
  <c r="AU110" i="8"/>
  <c r="AU108" i="12"/>
  <c r="AU109" i="8"/>
  <c r="AS120" i="12"/>
  <c r="AU108" i="8"/>
  <c r="AU109" i="12"/>
  <c r="AV108" i="8"/>
  <c r="C73" i="22"/>
  <c r="C69" i="22"/>
  <c r="C67" i="22"/>
  <c r="S2" i="28" s="1"/>
  <c r="C66" i="22"/>
  <c r="C65" i="22"/>
  <c r="M14" i="23" s="1"/>
  <c r="C64" i="22"/>
  <c r="C63" i="22"/>
  <c r="C62" i="22"/>
  <c r="C61" i="22"/>
  <c r="C60" i="22"/>
  <c r="C59" i="22"/>
  <c r="C58" i="22"/>
  <c r="C20" i="28" s="1"/>
  <c r="C57" i="22"/>
  <c r="C16" i="27" s="1"/>
  <c r="C9" i="28" s="1"/>
  <c r="C56" i="22"/>
  <c r="C26" i="27" s="1"/>
  <c r="K13" i="28" s="1"/>
  <c r="C55" i="22"/>
  <c r="C24" i="27" s="1"/>
  <c r="K11" i="28" s="1"/>
  <c r="C54" i="22"/>
  <c r="C22" i="27" s="1"/>
  <c r="K9" i="28" s="1"/>
  <c r="C53" i="22"/>
  <c r="C18" i="27" s="1"/>
  <c r="C11" i="28" s="1"/>
  <c r="C52" i="22"/>
  <c r="C20" i="27" s="1"/>
  <c r="C13" i="28" s="1"/>
  <c r="C51" i="22"/>
  <c r="C50" i="22"/>
  <c r="C49" i="22"/>
  <c r="C48" i="22"/>
  <c r="C45" i="22"/>
  <c r="C44" i="22"/>
  <c r="C43" i="22"/>
  <c r="C42" i="22"/>
  <c r="C41" i="22"/>
  <c r="C30" i="28" s="1"/>
  <c r="C40" i="22"/>
  <c r="C22" i="28" s="1"/>
  <c r="C39" i="22"/>
  <c r="C24" i="28" s="1"/>
  <c r="C38" i="22"/>
  <c r="C26" i="28" s="1"/>
  <c r="C37" i="22"/>
  <c r="C34" i="28" s="1"/>
  <c r="C36" i="22"/>
  <c r="C35" i="22"/>
  <c r="C34" i="22"/>
  <c r="C33" i="22"/>
  <c r="C32" i="22"/>
  <c r="C32" i="28" s="1"/>
  <c r="C31" i="22"/>
  <c r="AS103" i="8" s="1"/>
  <c r="U58" i="18" s="1"/>
  <c r="C30" i="22"/>
  <c r="AR103" i="8" s="1"/>
  <c r="T58" i="9" s="1"/>
  <c r="C29" i="22"/>
  <c r="AT103" i="8" s="1"/>
  <c r="V58" i="18" s="1"/>
  <c r="C28" i="22"/>
  <c r="C28" i="28" s="1"/>
  <c r="C27" i="22"/>
  <c r="J2" i="26" s="1"/>
  <c r="C26" i="22"/>
  <c r="B7" i="23" s="1"/>
  <c r="C25" i="22"/>
  <c r="A39" i="23" s="1"/>
  <c r="C21" i="22"/>
  <c r="AS117" i="12" s="1"/>
  <c r="U68" i="18" s="1"/>
  <c r="C20" i="22"/>
  <c r="AS117" i="8" s="1"/>
  <c r="C19" i="22"/>
  <c r="AS116" i="12" s="1"/>
  <c r="U67" i="18" s="1"/>
  <c r="T81" i="18" s="1"/>
  <c r="C18" i="22"/>
  <c r="AS116" i="8" s="1"/>
  <c r="C17" i="22"/>
  <c r="AS110" i="12" s="1"/>
  <c r="C16" i="22"/>
  <c r="AS109" i="12" s="1"/>
  <c r="C15" i="22"/>
  <c r="AS108" i="12" s="1"/>
  <c r="AS110" i="8"/>
  <c r="C13" i="22"/>
  <c r="AS109" i="8" s="1"/>
  <c r="C12" i="22"/>
  <c r="AS108" i="8" s="1"/>
  <c r="C11" i="22"/>
  <c r="AS104" i="12" s="1"/>
  <c r="U59" i="18" s="1"/>
  <c r="C10" i="22"/>
  <c r="AR104" i="12" s="1"/>
  <c r="T59" i="18" s="1"/>
  <c r="C9" i="22"/>
  <c r="AT104" i="12" s="1"/>
  <c r="V59" i="18" s="1"/>
  <c r="C8" i="22"/>
  <c r="C7" i="22"/>
  <c r="C6" i="22"/>
  <c r="X59" i="9"/>
  <c r="Y59" i="9"/>
  <c r="Y58" i="9"/>
  <c r="X117" i="9" s="1"/>
  <c r="U127" i="9" s="1"/>
  <c r="T127" i="9" s="1"/>
  <c r="X58" i="9"/>
  <c r="I33" i="15"/>
  <c r="U113" i="18"/>
  <c r="U114" i="18"/>
  <c r="U115" i="18"/>
  <c r="U112" i="18"/>
  <c r="U63" i="18"/>
  <c r="AS162" i="12"/>
  <c r="AS163" i="12"/>
  <c r="AS164" i="12"/>
  <c r="AS161" i="12"/>
  <c r="X59" i="18"/>
  <c r="X120" i="9"/>
  <c r="AC59" i="9"/>
  <c r="U112" i="9"/>
  <c r="U113" i="9"/>
  <c r="U114" i="9"/>
  <c r="U115" i="9"/>
  <c r="U111" i="9"/>
  <c r="U110" i="9" s="1"/>
  <c r="U68" i="9"/>
  <c r="U67" i="9"/>
  <c r="U63" i="9"/>
  <c r="I1" i="9"/>
  <c r="X120" i="18"/>
  <c r="AW169" i="12"/>
  <c r="X118" i="18"/>
  <c r="X119" i="18" s="1"/>
  <c r="AW167" i="12"/>
  <c r="X118" i="9"/>
  <c r="I35" i="15"/>
  <c r="I36" i="15"/>
  <c r="I23" i="15"/>
  <c r="H23" i="15"/>
  <c r="G23" i="15"/>
  <c r="C23" i="15"/>
  <c r="E23" i="15"/>
  <c r="Y67" i="8"/>
  <c r="W59" i="18"/>
  <c r="W58" i="18"/>
  <c r="BD105" i="12"/>
  <c r="BC105" i="12"/>
  <c r="BC103" i="12"/>
  <c r="AW166" i="12"/>
  <c r="AD58" i="9"/>
  <c r="AC58" i="18" s="1"/>
  <c r="AD59" i="9"/>
  <c r="W59" i="9"/>
  <c r="AC58" i="9"/>
  <c r="AB58" i="18" s="1"/>
  <c r="W58" i="9"/>
  <c r="T134" i="18"/>
  <c r="W134" i="18" s="1"/>
  <c r="X134" i="18" s="1"/>
  <c r="V134" i="18"/>
  <c r="S97" i="18"/>
  <c r="T97" i="18"/>
  <c r="U97" i="18"/>
  <c r="Y97" i="18"/>
  <c r="S98" i="18"/>
  <c r="T98" i="18"/>
  <c r="U98" i="18"/>
  <c r="Y98" i="18"/>
  <c r="AQ146" i="12"/>
  <c r="AR146" i="12"/>
  <c r="AS146" i="12"/>
  <c r="AW146" i="12"/>
  <c r="AQ147" i="12"/>
  <c r="AR147" i="12"/>
  <c r="AS147" i="12"/>
  <c r="AW147" i="12"/>
  <c r="S97" i="9"/>
  <c r="T97" i="9"/>
  <c r="U97" i="9"/>
  <c r="Y97" i="9"/>
  <c r="S98" i="9"/>
  <c r="T98" i="9"/>
  <c r="U98" i="9"/>
  <c r="Y98" i="9"/>
  <c r="X55" i="9"/>
  <c r="Y55" i="9"/>
  <c r="AV99" i="12"/>
  <c r="AW99" i="12" s="1"/>
  <c r="X55" i="18"/>
  <c r="Y55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V136" i="18"/>
  <c r="U136" i="18"/>
  <c r="Y134" i="9"/>
  <c r="Z134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37" i="9"/>
  <c r="Y97" i="12"/>
  <c r="T122" i="18"/>
  <c r="U81" i="18" s="1"/>
  <c r="U134" i="18"/>
  <c r="T121" i="18"/>
  <c r="U110" i="18"/>
  <c r="T119" i="18"/>
  <c r="T118" i="18"/>
  <c r="Y108" i="18"/>
  <c r="X108" i="18"/>
  <c r="W108" i="18"/>
  <c r="V108" i="18"/>
  <c r="U108" i="18"/>
  <c r="T108" i="18"/>
  <c r="S108" i="18"/>
  <c r="Y107" i="18"/>
  <c r="X107" i="18"/>
  <c r="W107" i="18"/>
  <c r="V107" i="18"/>
  <c r="U107" i="18"/>
  <c r="T107" i="18"/>
  <c r="S107" i="18"/>
  <c r="Y106" i="18"/>
  <c r="X106" i="18"/>
  <c r="W106" i="18"/>
  <c r="V106" i="18"/>
  <c r="U106" i="18"/>
  <c r="T106" i="18"/>
  <c r="S106" i="18"/>
  <c r="Y105" i="18"/>
  <c r="X105" i="18"/>
  <c r="W105" i="18"/>
  <c r="V105" i="18"/>
  <c r="U105" i="18"/>
  <c r="T105" i="18"/>
  <c r="S105" i="18"/>
  <c r="Y104" i="18"/>
  <c r="X104" i="18"/>
  <c r="W104" i="18"/>
  <c r="V104" i="18"/>
  <c r="U104" i="18"/>
  <c r="T104" i="18"/>
  <c r="S104" i="18"/>
  <c r="Y103" i="18"/>
  <c r="X103" i="18"/>
  <c r="W103" i="18"/>
  <c r="V103" i="18"/>
  <c r="U103" i="18"/>
  <c r="T103" i="18"/>
  <c r="S103" i="18"/>
  <c r="Y102" i="18"/>
  <c r="X102" i="18"/>
  <c r="W102" i="18"/>
  <c r="V102" i="18"/>
  <c r="U102" i="18"/>
  <c r="T102" i="18"/>
  <c r="S102" i="18"/>
  <c r="Y101" i="18"/>
  <c r="X101" i="18"/>
  <c r="W101" i="18"/>
  <c r="V101" i="18"/>
  <c r="U101" i="18"/>
  <c r="T101" i="18"/>
  <c r="S101" i="18"/>
  <c r="Y100" i="18"/>
  <c r="X100" i="18"/>
  <c r="W100" i="18"/>
  <c r="V100" i="18"/>
  <c r="U100" i="18"/>
  <c r="T100" i="18"/>
  <c r="S100" i="18"/>
  <c r="Y99" i="18"/>
  <c r="X99" i="18"/>
  <c r="W99" i="18"/>
  <c r="V99" i="18"/>
  <c r="U99" i="18"/>
  <c r="T99" i="18"/>
  <c r="S99" i="18"/>
  <c r="Y96" i="18"/>
  <c r="U96" i="18"/>
  <c r="T96" i="18"/>
  <c r="S96" i="18"/>
  <c r="Y95" i="18"/>
  <c r="U95" i="18"/>
  <c r="T95" i="18"/>
  <c r="S95" i="18"/>
  <c r="Y94" i="18"/>
  <c r="U94" i="18"/>
  <c r="T94" i="18"/>
  <c r="S94" i="18"/>
  <c r="Y93" i="18"/>
  <c r="U93" i="18"/>
  <c r="T93" i="18"/>
  <c r="S93" i="18"/>
  <c r="Y92" i="18"/>
  <c r="U92" i="18"/>
  <c r="T92" i="18"/>
  <c r="S92" i="18"/>
  <c r="Y91" i="18"/>
  <c r="U91" i="18"/>
  <c r="T91" i="18"/>
  <c r="S91" i="18"/>
  <c r="Y90" i="18"/>
  <c r="U90" i="18"/>
  <c r="T90" i="18"/>
  <c r="S90" i="18"/>
  <c r="Y89" i="18"/>
  <c r="U89" i="18"/>
  <c r="T89" i="18"/>
  <c r="S89" i="18"/>
  <c r="Y88" i="18"/>
  <c r="X88" i="18"/>
  <c r="U88" i="18"/>
  <c r="T88" i="18"/>
  <c r="S88" i="18"/>
  <c r="Y87" i="18"/>
  <c r="X87" i="18"/>
  <c r="W87" i="18"/>
  <c r="V87" i="18"/>
  <c r="U87" i="18"/>
  <c r="T87" i="18"/>
  <c r="S87" i="18"/>
  <c r="T120" i="18" s="1"/>
  <c r="F38" i="18" s="1"/>
  <c r="U75" i="18"/>
  <c r="T75" i="18"/>
  <c r="U74" i="18"/>
  <c r="T74" i="18"/>
  <c r="E15" i="18"/>
  <c r="A6" i="18"/>
  <c r="I1" i="18"/>
  <c r="AG45" i="12"/>
  <c r="A6" i="15"/>
  <c r="Y50" i="12"/>
  <c r="A6" i="9"/>
  <c r="AQ156" i="12"/>
  <c r="AR156" i="12"/>
  <c r="AS156" i="12"/>
  <c r="AT156" i="12"/>
  <c r="AU156" i="12"/>
  <c r="AV156" i="12"/>
  <c r="AW156" i="12"/>
  <c r="S107" i="9"/>
  <c r="T107" i="9"/>
  <c r="U107" i="9"/>
  <c r="V107" i="9"/>
  <c r="W107" i="9"/>
  <c r="X107" i="9"/>
  <c r="Y107" i="9"/>
  <c r="F13" i="15"/>
  <c r="H35" i="15"/>
  <c r="H36" i="15"/>
  <c r="G35" i="15"/>
  <c r="G36" i="15" s="1"/>
  <c r="E35" i="15"/>
  <c r="E36" i="15"/>
  <c r="C35" i="15"/>
  <c r="C36" i="15" s="1"/>
  <c r="I1" i="15"/>
  <c r="AQ137" i="12"/>
  <c r="AR137" i="12"/>
  <c r="AS137" i="12"/>
  <c r="AV137" i="12"/>
  <c r="AW137" i="12"/>
  <c r="AQ138" i="12"/>
  <c r="AR138" i="12"/>
  <c r="AS138" i="12"/>
  <c r="AW138" i="12"/>
  <c r="AQ139" i="12"/>
  <c r="AR139" i="12"/>
  <c r="AS139" i="12"/>
  <c r="AW139" i="12"/>
  <c r="AQ140" i="12"/>
  <c r="AR140" i="12"/>
  <c r="AS140" i="12"/>
  <c r="AW140" i="12"/>
  <c r="AQ141" i="12"/>
  <c r="AR141" i="12"/>
  <c r="AS141" i="12"/>
  <c r="AW141" i="12"/>
  <c r="AQ142" i="12"/>
  <c r="AR142" i="12"/>
  <c r="AS142" i="12"/>
  <c r="AW142" i="12"/>
  <c r="AQ143" i="12"/>
  <c r="AR143" i="12"/>
  <c r="AS143" i="12"/>
  <c r="AW143" i="12"/>
  <c r="AQ144" i="12"/>
  <c r="AR144" i="12"/>
  <c r="AS144" i="12"/>
  <c r="AW144" i="12"/>
  <c r="AQ145" i="12"/>
  <c r="AR145" i="12"/>
  <c r="AS145" i="12"/>
  <c r="AW145" i="12"/>
  <c r="AQ148" i="12"/>
  <c r="AR148" i="12"/>
  <c r="AS148" i="12"/>
  <c r="AT148" i="12"/>
  <c r="AU148" i="12"/>
  <c r="AV148" i="12"/>
  <c r="AW148" i="12"/>
  <c r="AQ149" i="12"/>
  <c r="AR149" i="12"/>
  <c r="AS149" i="12"/>
  <c r="AT149" i="12"/>
  <c r="AU149" i="12"/>
  <c r="AV149" i="12"/>
  <c r="AW149" i="12"/>
  <c r="AQ150" i="12"/>
  <c r="AR150" i="12"/>
  <c r="AS150" i="12"/>
  <c r="AT150" i="12"/>
  <c r="AU150" i="12"/>
  <c r="AV150" i="12"/>
  <c r="AW150" i="12"/>
  <c r="AQ151" i="12"/>
  <c r="AR151" i="12"/>
  <c r="AS151" i="12"/>
  <c r="AT151" i="12"/>
  <c r="AU151" i="12"/>
  <c r="AV151" i="12"/>
  <c r="AW151" i="12"/>
  <c r="AQ152" i="12"/>
  <c r="AR152" i="12"/>
  <c r="AS152" i="12"/>
  <c r="AT152" i="12"/>
  <c r="AU152" i="12"/>
  <c r="AV152" i="12"/>
  <c r="AW152" i="12"/>
  <c r="AQ153" i="12"/>
  <c r="AR153" i="12"/>
  <c r="AS153" i="12"/>
  <c r="AT153" i="12"/>
  <c r="AU153" i="12"/>
  <c r="AV153" i="12"/>
  <c r="AW153" i="12"/>
  <c r="AQ154" i="12"/>
  <c r="AR154" i="12"/>
  <c r="AS154" i="12"/>
  <c r="AT154" i="12"/>
  <c r="AU154" i="12"/>
  <c r="AV154" i="12"/>
  <c r="AW154" i="12"/>
  <c r="AQ155" i="12"/>
  <c r="AR155" i="12"/>
  <c r="AS155" i="12"/>
  <c r="AT155" i="12"/>
  <c r="AU155" i="12"/>
  <c r="AV155" i="12"/>
  <c r="AW155" i="12"/>
  <c r="AQ157" i="12"/>
  <c r="AR157" i="12"/>
  <c r="AS157" i="12"/>
  <c r="AT157" i="12"/>
  <c r="AU157" i="12"/>
  <c r="AV157" i="12"/>
  <c r="AW157" i="12"/>
  <c r="AR136" i="12"/>
  <c r="AS136" i="12"/>
  <c r="AT136" i="12"/>
  <c r="AU136" i="12"/>
  <c r="AV136" i="12"/>
  <c r="AW136" i="12"/>
  <c r="AQ136" i="12"/>
  <c r="AR169" i="12" s="1"/>
  <c r="S88" i="9"/>
  <c r="T88" i="9"/>
  <c r="U88" i="9"/>
  <c r="X88" i="9"/>
  <c r="Y88" i="9"/>
  <c r="S89" i="9"/>
  <c r="T89" i="9"/>
  <c r="U89" i="9"/>
  <c r="Y89" i="9"/>
  <c r="S90" i="9"/>
  <c r="T90" i="9"/>
  <c r="U90" i="9"/>
  <c r="Y90" i="9"/>
  <c r="S91" i="9"/>
  <c r="T91" i="9"/>
  <c r="U91" i="9"/>
  <c r="Y91" i="9"/>
  <c r="S92" i="9"/>
  <c r="T92" i="9"/>
  <c r="U92" i="9"/>
  <c r="Y92" i="9"/>
  <c r="S93" i="9"/>
  <c r="T93" i="9"/>
  <c r="U93" i="9"/>
  <c r="Y93" i="9"/>
  <c r="S94" i="9"/>
  <c r="T94" i="9"/>
  <c r="U94" i="9"/>
  <c r="Y94" i="9"/>
  <c r="S95" i="9"/>
  <c r="T95" i="9"/>
  <c r="U95" i="9"/>
  <c r="Y95" i="9"/>
  <c r="S96" i="9"/>
  <c r="T96" i="9"/>
  <c r="U96" i="9"/>
  <c r="Y96" i="9"/>
  <c r="S99" i="9"/>
  <c r="T99" i="9"/>
  <c r="U99" i="9"/>
  <c r="V99" i="9"/>
  <c r="W99" i="9"/>
  <c r="X99" i="9"/>
  <c r="Y99" i="9"/>
  <c r="S100" i="9"/>
  <c r="T100" i="9"/>
  <c r="U100" i="9"/>
  <c r="V100" i="9"/>
  <c r="W100" i="9"/>
  <c r="X100" i="9"/>
  <c r="Y100" i="9"/>
  <c r="S101" i="9"/>
  <c r="T101" i="9"/>
  <c r="U101" i="9"/>
  <c r="V101" i="9"/>
  <c r="W101" i="9"/>
  <c r="X101" i="9"/>
  <c r="Y101" i="9"/>
  <c r="S102" i="9"/>
  <c r="T102" i="9"/>
  <c r="U102" i="9"/>
  <c r="V102" i="9"/>
  <c r="W102" i="9"/>
  <c r="X102" i="9"/>
  <c r="Y102" i="9"/>
  <c r="S103" i="9"/>
  <c r="T103" i="9"/>
  <c r="U103" i="9"/>
  <c r="V103" i="9"/>
  <c r="W103" i="9"/>
  <c r="X103" i="9"/>
  <c r="Y103" i="9"/>
  <c r="S104" i="9"/>
  <c r="T104" i="9"/>
  <c r="U104" i="9"/>
  <c r="V104" i="9"/>
  <c r="W104" i="9"/>
  <c r="X104" i="9"/>
  <c r="Y104" i="9"/>
  <c r="S105" i="9"/>
  <c r="T105" i="9"/>
  <c r="U105" i="9"/>
  <c r="V105" i="9"/>
  <c r="W105" i="9"/>
  <c r="X105" i="9"/>
  <c r="Y105" i="9"/>
  <c r="S106" i="9"/>
  <c r="T106" i="9"/>
  <c r="U106" i="9"/>
  <c r="V106" i="9"/>
  <c r="W106" i="9"/>
  <c r="X106" i="9"/>
  <c r="Y106" i="9"/>
  <c r="S108" i="9"/>
  <c r="T108" i="9"/>
  <c r="U108" i="9"/>
  <c r="V108" i="9"/>
  <c r="W108" i="9"/>
  <c r="X108" i="9"/>
  <c r="Y108" i="9"/>
  <c r="T87" i="9"/>
  <c r="U87" i="9"/>
  <c r="V87" i="9"/>
  <c r="W87" i="9"/>
  <c r="X87" i="9"/>
  <c r="Y87" i="9"/>
  <c r="S87" i="9"/>
  <c r="T120" i="9" s="1"/>
  <c r="AR171" i="12"/>
  <c r="AR170" i="12"/>
  <c r="AS159" i="12" s="1"/>
  <c r="AS125" i="12"/>
  <c r="Y67" i="12"/>
  <c r="T122" i="9"/>
  <c r="W63" i="9"/>
  <c r="T134" i="9" s="1"/>
  <c r="T121" i="9"/>
  <c r="T119" i="9"/>
  <c r="T81" i="9" s="1"/>
  <c r="T118" i="9"/>
  <c r="U75" i="9"/>
  <c r="T75" i="9"/>
  <c r="U74" i="9"/>
  <c r="T74" i="9"/>
  <c r="E15" i="9"/>
  <c r="AB95" i="8"/>
  <c r="X89" i="18"/>
  <c r="V88" i="18"/>
  <c r="X89" i="9"/>
  <c r="V88" i="9"/>
  <c r="X90" i="9"/>
  <c r="AV138" i="12"/>
  <c r="W88" i="18"/>
  <c r="W88" i="9"/>
  <c r="AU137" i="12"/>
  <c r="V89" i="9"/>
  <c r="V89" i="18"/>
  <c r="X90" i="18"/>
  <c r="AV139" i="12"/>
  <c r="AT137" i="12"/>
  <c r="AT138" i="12"/>
  <c r="V90" i="18"/>
  <c r="X91" i="9"/>
  <c r="X91" i="18"/>
  <c r="AV140" i="12"/>
  <c r="V90" i="9"/>
  <c r="AT139" i="12"/>
  <c r="W89" i="18"/>
  <c r="AU138" i="12"/>
  <c r="W89" i="9"/>
  <c r="W90" i="18"/>
  <c r="AU139" i="12"/>
  <c r="W90" i="9"/>
  <c r="X92" i="9"/>
  <c r="AV141" i="12"/>
  <c r="X92" i="18"/>
  <c r="V91" i="18"/>
  <c r="AT140" i="12"/>
  <c r="V91" i="9"/>
  <c r="X93" i="18"/>
  <c r="AV142" i="12"/>
  <c r="X93" i="9"/>
  <c r="W91" i="9"/>
  <c r="W91" i="18"/>
  <c r="AU140" i="12"/>
  <c r="V92" i="18"/>
  <c r="AT141" i="12"/>
  <c r="V92" i="9"/>
  <c r="W92" i="18"/>
  <c r="AU141" i="12"/>
  <c r="W92" i="9"/>
  <c r="V93" i="18"/>
  <c r="V93" i="9"/>
  <c r="AT142" i="12"/>
  <c r="X94" i="18"/>
  <c r="X94" i="9"/>
  <c r="AV143" i="12"/>
  <c r="W93" i="18"/>
  <c r="AU142" i="12"/>
  <c r="W93" i="9"/>
  <c r="X95" i="18"/>
  <c r="AV144" i="12"/>
  <c r="X95" i="9"/>
  <c r="AT143" i="12"/>
  <c r="V94" i="18"/>
  <c r="V94" i="9"/>
  <c r="W94" i="18"/>
  <c r="W94" i="9"/>
  <c r="AU143" i="12"/>
  <c r="X96" i="9"/>
  <c r="X96" i="18"/>
  <c r="AV145" i="12"/>
  <c r="V95" i="18"/>
  <c r="V95" i="9"/>
  <c r="AT144" i="12"/>
  <c r="AU144" i="12"/>
  <c r="W95" i="18"/>
  <c r="W95" i="9"/>
  <c r="V96" i="18"/>
  <c r="AT145" i="12"/>
  <c r="V96" i="9"/>
  <c r="X97" i="18"/>
  <c r="AV146" i="12"/>
  <c r="X97" i="9"/>
  <c r="W96" i="18"/>
  <c r="W96" i="9"/>
  <c r="AU145" i="12"/>
  <c r="V97" i="9"/>
  <c r="V97" i="18"/>
  <c r="AT146" i="12"/>
  <c r="AV147" i="12"/>
  <c r="X98" i="9"/>
  <c r="X98" i="18"/>
  <c r="V98" i="9"/>
  <c r="V98" i="18"/>
  <c r="AT147" i="12"/>
  <c r="AU146" i="12"/>
  <c r="W97" i="9"/>
  <c r="W97" i="18"/>
  <c r="W98" i="9"/>
  <c r="W98" i="18"/>
  <c r="AU147" i="12"/>
  <c r="AB82" i="8"/>
  <c r="U134" i="9"/>
  <c r="V74" i="18"/>
  <c r="AQ116" i="8" l="1"/>
  <c r="AQ116" i="12"/>
  <c r="AQ117" i="8"/>
  <c r="AQ117" i="12"/>
  <c r="A22" i="9"/>
  <c r="AT104" i="8"/>
  <c r="V59" i="9" s="1"/>
  <c r="AT105" i="12"/>
  <c r="AR104" i="8"/>
  <c r="T59" i="9" s="1"/>
  <c r="AR105" i="12"/>
  <c r="AS104" i="8"/>
  <c r="U59" i="9" s="1"/>
  <c r="AS105" i="12"/>
  <c r="V58" i="9"/>
  <c r="AR103" i="12"/>
  <c r="T58" i="18"/>
  <c r="AT103" i="12"/>
  <c r="AR166" i="8"/>
  <c r="Y63" i="8" s="1"/>
  <c r="K15" i="8"/>
  <c r="K15" i="12"/>
  <c r="AQ110" i="8"/>
  <c r="AQ110" i="12"/>
  <c r="C24" i="8"/>
  <c r="C24" i="12"/>
  <c r="C28" i="8"/>
  <c r="C28" i="12"/>
  <c r="C32" i="8"/>
  <c r="C32" i="12"/>
  <c r="C22" i="8"/>
  <c r="C22" i="12"/>
  <c r="C20" i="8"/>
  <c r="C20" i="12"/>
  <c r="AS103" i="12"/>
  <c r="C15" i="8"/>
  <c r="AQ108" i="8"/>
  <c r="AQ108" i="12"/>
  <c r="C15" i="12"/>
  <c r="C34" i="8"/>
  <c r="C34" i="12"/>
  <c r="C30" i="8"/>
  <c r="C30" i="12"/>
  <c r="S2" i="8"/>
  <c r="S2" i="12"/>
  <c r="U58" i="9"/>
  <c r="G15" i="8"/>
  <c r="AQ109" i="8"/>
  <c r="G15" i="12"/>
  <c r="AQ109" i="12"/>
  <c r="C26" i="8"/>
  <c r="C26" i="12"/>
  <c r="X58" i="18"/>
  <c r="A22" i="18" s="1"/>
  <c r="Y63" i="12"/>
  <c r="AW168" i="8"/>
  <c r="AB95" i="12"/>
  <c r="D51" i="9"/>
  <c r="V83" i="9"/>
  <c r="T83" i="9" s="1"/>
  <c r="C47" i="9" s="1"/>
  <c r="E47" i="9" s="1"/>
  <c r="F38" i="9"/>
  <c r="D40" i="9"/>
  <c r="AB82" i="12"/>
  <c r="S2" i="27"/>
  <c r="S2" i="26"/>
  <c r="J2" i="27"/>
  <c r="D14" i="23"/>
  <c r="V74" i="9"/>
  <c r="U81" i="9"/>
  <c r="E18" i="18"/>
  <c r="D18" i="18" s="1"/>
  <c r="F15" i="18" s="1"/>
  <c r="T84" i="9"/>
  <c r="V134" i="9"/>
  <c r="W134" i="9" s="1"/>
  <c r="Y134" i="18"/>
  <c r="Z134" i="18" s="1"/>
  <c r="E17" i="18" s="1"/>
  <c r="D17" i="18" s="1"/>
  <c r="V83" i="18"/>
  <c r="T83" i="18" s="1"/>
  <c r="C47" i="18" s="1"/>
  <c r="E47" i="18" s="1"/>
  <c r="D51" i="18"/>
  <c r="D40" i="18"/>
  <c r="AR168" i="8" l="1"/>
  <c r="AR131" i="8" s="1"/>
  <c r="AR168" i="12"/>
  <c r="AR131" i="12" s="1"/>
  <c r="AR166" i="12"/>
  <c r="T117" i="9"/>
  <c r="U78" i="9" s="1"/>
  <c r="AR167" i="12"/>
  <c r="AR167" i="8"/>
  <c r="T117" i="18"/>
  <c r="U78" i="18" s="1"/>
  <c r="X117" i="18"/>
  <c r="U127" i="18" s="1"/>
  <c r="T127" i="18" s="1"/>
  <c r="T84" i="18" s="1"/>
  <c r="E18" i="9"/>
  <c r="X134" i="9"/>
  <c r="X119" i="9"/>
  <c r="T78" i="9" l="1"/>
  <c r="T82" i="9" s="1"/>
  <c r="C49" i="9" s="1"/>
  <c r="E49" i="9" s="1"/>
  <c r="AT124" i="8"/>
  <c r="AU125" i="8"/>
  <c r="AR125" i="8" s="1"/>
  <c r="AR133" i="8" s="1"/>
  <c r="AA91" i="8" s="1"/>
  <c r="AC91" i="8" s="1"/>
  <c r="AS131" i="8"/>
  <c r="AS124" i="8"/>
  <c r="AR124" i="8"/>
  <c r="Y74" i="8"/>
  <c r="AU125" i="12"/>
  <c r="AR125" i="12" s="1"/>
  <c r="AR133" i="12" s="1"/>
  <c r="AA91" i="12" s="1"/>
  <c r="AC91" i="12" s="1"/>
  <c r="AR124" i="12"/>
  <c r="AS124" i="12"/>
  <c r="AS131" i="12"/>
  <c r="AT124" i="12"/>
  <c r="Y74" i="12"/>
  <c r="AR127" i="12"/>
  <c r="T78" i="18"/>
  <c r="T82" i="18" s="1"/>
  <c r="C49" i="18" s="1"/>
  <c r="E49" i="18" s="1"/>
  <c r="D18" i="9"/>
  <c r="F15" i="9" s="1"/>
  <c r="E17" i="9"/>
  <c r="D17" i="9" s="1"/>
  <c r="C46" i="9" l="1"/>
  <c r="E46" i="9" s="1"/>
  <c r="AR129" i="12"/>
  <c r="AR132" i="12" s="1"/>
  <c r="AW168" i="12"/>
  <c r="AR129" i="8"/>
  <c r="AR132" i="8" s="1"/>
  <c r="C46" i="18"/>
  <c r="C48" i="9" l="1"/>
  <c r="E48" i="9" s="1"/>
  <c r="AA90" i="8"/>
  <c r="AA90" i="12"/>
  <c r="E46" i="18"/>
  <c r="C48" i="18"/>
  <c r="E48" i="18" s="1"/>
  <c r="AH83" i="12" l="1"/>
  <c r="AG90" i="12" s="1"/>
  <c r="AJ67" i="12" s="1"/>
  <c r="AH83" i="8"/>
  <c r="AG90" i="8" s="1"/>
  <c r="AC90" i="12"/>
  <c r="AC90" i="8"/>
  <c r="AI66" i="12" l="1"/>
  <c r="AI67" i="12" s="1"/>
  <c r="AJ71" i="8"/>
  <c r="AJ67" i="8"/>
  <c r="AI66" i="8"/>
  <c r="AI67" i="8" s="1"/>
  <c r="AH66" i="8"/>
  <c r="AH67" i="8" s="1"/>
  <c r="AH66" i="12"/>
  <c r="AH67" i="12" s="1"/>
  <c r="AI61" i="12" s="1"/>
  <c r="AI90" i="12"/>
  <c r="AI90" i="8"/>
  <c r="AI61" i="8" l="1"/>
  <c r="P39" i="8" s="1"/>
  <c r="R39" i="8" s="1"/>
  <c r="P39" i="12"/>
  <c r="P40" i="12" s="1"/>
  <c r="R40" i="12" s="1"/>
  <c r="P39" i="28" l="1" a="1"/>
  <c r="P39" i="28" s="1"/>
  <c r="T43" i="28" s="1"/>
  <c r="T180" i="8"/>
  <c r="P40" i="8"/>
  <c r="R40" i="8" s="1"/>
  <c r="R40" i="28" s="1" a="1"/>
  <c r="R40" i="28" s="1"/>
  <c r="T182" i="12"/>
  <c r="R39" i="12"/>
  <c r="R39" i="28" s="1" a="1"/>
  <c r="R39" i="28" s="1"/>
  <c r="P40" i="28" l="1" a="1"/>
  <c r="P40" i="28" s="1"/>
  <c r="C79" i="22"/>
  <c r="J37" i="12" l="1"/>
  <c r="J37" i="28"/>
  <c r="J3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63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+ balení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</authors>
  <commentList>
    <comment ref="F1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maximální šíře skříňky činí 1200 mm, minimální 550 mm</t>
        </r>
      </text>
    </comment>
    <comment ref="W9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Majkl: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93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<sst xmlns="http://schemas.openxmlformats.org/spreadsheetml/2006/main" count="935" uniqueCount="517">
  <si>
    <t>Zákazník:</t>
  </si>
  <si>
    <t>Vaše objednávka číslo:</t>
  </si>
  <si>
    <t>Dodací adresa:</t>
  </si>
  <si>
    <t>Tel. číslo:</t>
  </si>
  <si>
    <t>Vaše sleva v %:</t>
  </si>
  <si>
    <t>Poznámky:</t>
  </si>
  <si>
    <t>* veškeré rozměry prosím uvádějte v mm</t>
  </si>
  <si>
    <t>výběr z přednastavených hodnot v polích  -</t>
  </si>
  <si>
    <t xml:space="preserve">vepisujte hodnoty do polí s pozadím - </t>
  </si>
  <si>
    <t>takto označená pole se vyplní automaticky -</t>
  </si>
  <si>
    <t>Rozměr stolu</t>
  </si>
  <si>
    <t>délka</t>
  </si>
  <si>
    <t>šířka</t>
  </si>
  <si>
    <t>výška</t>
  </si>
  <si>
    <t>Povrchová úprava</t>
  </si>
  <si>
    <t>Typ profilu</t>
  </si>
  <si>
    <t>profil 50 x 50 mm</t>
  </si>
  <si>
    <t>kluzák plast</t>
  </si>
  <si>
    <t>Typ spoje</t>
  </si>
  <si>
    <t>Deska stolu</t>
  </si>
  <si>
    <t>bez desky</t>
  </si>
  <si>
    <t>Příplatky</t>
  </si>
  <si>
    <t>žádný</t>
  </si>
  <si>
    <t>Cenová kalkulace</t>
  </si>
  <si>
    <t>bez DPH</t>
  </si>
  <si>
    <t>včetně DPH</t>
  </si>
  <si>
    <t>Stolová podnož</t>
  </si>
  <si>
    <t>Základní cena celkem</t>
  </si>
  <si>
    <t>Cena po slevě celkem</t>
  </si>
  <si>
    <t>Orientační dodací lhůta:</t>
  </si>
  <si>
    <t xml:space="preserve">Stoly jsou dodávány v demontovaném stavu. </t>
  </si>
  <si>
    <t>cena za 1m profilu</t>
  </si>
  <si>
    <t>profil</t>
  </si>
  <si>
    <t>P01 - elox přírodní</t>
  </si>
  <si>
    <t>50 x 50</t>
  </si>
  <si>
    <t>Výroba</t>
  </si>
  <si>
    <t>od. šířka</t>
  </si>
  <si>
    <t>od. délka</t>
  </si>
  <si>
    <t>od výška</t>
  </si>
  <si>
    <t>spoj na 45 stupňů</t>
  </si>
  <si>
    <t>kluzák s rektifikací</t>
  </si>
  <si>
    <t>odpočty</t>
  </si>
  <si>
    <t>Výpočty</t>
  </si>
  <si>
    <t xml:space="preserve">šířka </t>
  </si>
  <si>
    <t>P01</t>
  </si>
  <si>
    <t>cena profilů</t>
  </si>
  <si>
    <t>kluzak</t>
  </si>
  <si>
    <t>spojky</t>
  </si>
  <si>
    <t>cena komponent</t>
  </si>
  <si>
    <t>Cena celkem</t>
  </si>
  <si>
    <t>Desky stolu</t>
  </si>
  <si>
    <t>cena m2</t>
  </si>
  <si>
    <t xml:space="preserve">tvrzené sklo 10 mm - satinato </t>
  </si>
  <si>
    <t>povrchovka</t>
  </si>
  <si>
    <t>typ spoje</t>
  </si>
  <si>
    <t>kluzák</t>
  </si>
  <si>
    <t>deska stolu</t>
  </si>
  <si>
    <t>příplatky</t>
  </si>
  <si>
    <t>50x50mm</t>
  </si>
  <si>
    <t>profil 40 x 40 mm</t>
  </si>
  <si>
    <t>vrtání na horní desku</t>
  </si>
  <si>
    <t>hrana/m</t>
  </si>
  <si>
    <t>baleni/ks</t>
  </si>
  <si>
    <t>rohy/4ks</t>
  </si>
  <si>
    <t>stůl</t>
  </si>
  <si>
    <t>deska</t>
  </si>
  <si>
    <t>Cena podnože</t>
  </si>
  <si>
    <t>Cena desky</t>
  </si>
  <si>
    <t>fazeta 15 mm</t>
  </si>
  <si>
    <t>fazeta 20 mm</t>
  </si>
  <si>
    <t>fazeta 25 mm</t>
  </si>
  <si>
    <t>Cenová kalkulace stolu BENETTO na míru</t>
  </si>
  <si>
    <t>Cenová kalkulace rozkládacího stolu DUETTO na míru</t>
  </si>
  <si>
    <t>Délka výsuvu</t>
  </si>
  <si>
    <t>A-B</t>
  </si>
  <si>
    <t>profil výsuv I+L</t>
  </si>
  <si>
    <t>sestavení výsuvu</t>
  </si>
  <si>
    <t>délka A</t>
  </si>
  <si>
    <t>délka C</t>
  </si>
  <si>
    <t>Max C</t>
  </si>
  <si>
    <t>Max. A-B</t>
  </si>
  <si>
    <t>max B</t>
  </si>
  <si>
    <t>Cena výsuvu</t>
  </si>
  <si>
    <t>Délka složeného stolu</t>
  </si>
  <si>
    <t>Délka rozloženého stolu</t>
  </si>
  <si>
    <t>Rozložení o</t>
  </si>
  <si>
    <t>typ profilu</t>
  </si>
  <si>
    <t>50x50</t>
  </si>
  <si>
    <t>50x100</t>
  </si>
  <si>
    <t>cena profil</t>
  </si>
  <si>
    <t>Cenová kalkulace stolu LIBERO na míru</t>
  </si>
  <si>
    <t>Kluzáky, regulační šrouby</t>
  </si>
  <si>
    <t xml:space="preserve">tvrzené sklo 10 mm - float </t>
  </si>
  <si>
    <t>tvrzené sklo 10 mm - float s fototiskem</t>
  </si>
  <si>
    <t>tvrzené sklo 10 mm - diamant</t>
  </si>
  <si>
    <t>tvrzené sklo 10 mm - diamant s fototiskem</t>
  </si>
  <si>
    <t>Varianta napojení noh</t>
  </si>
  <si>
    <t>maximální možná míra rozložení</t>
  </si>
  <si>
    <t>cena příčky</t>
  </si>
  <si>
    <t>vrtání na horní desku v ceně spojky</t>
  </si>
  <si>
    <t>profil 100 x 50 mm + 50 x 50 mm</t>
  </si>
  <si>
    <t>100x50</t>
  </si>
  <si>
    <t>typ výsuvu</t>
  </si>
  <si>
    <t>Cenová nabídka výsuvných stolů TRANSFORMABILI</t>
  </si>
  <si>
    <t>Požadované rozměry</t>
  </si>
  <si>
    <t>Technické parametry jednotlivých typů výsuvů:</t>
  </si>
  <si>
    <t>mm</t>
  </si>
  <si>
    <t>LUNCH</t>
  </si>
  <si>
    <t>COCTAIL</t>
  </si>
  <si>
    <t>SIESTA</t>
  </si>
  <si>
    <t>PARTY</t>
  </si>
  <si>
    <t>délka vysunuté části samotného výsuvu- "C"</t>
  </si>
  <si>
    <t>délka vysunuté části stolové desky</t>
  </si>
  <si>
    <t>šířka stolové desky</t>
  </si>
  <si>
    <t>Tloušťka výsuvné stolové desky - "S"</t>
  </si>
  <si>
    <t>Tloušťka bočních desek korpusu - "S1"</t>
  </si>
  <si>
    <t>minimální čistá (vnitřní) výška šuplíku pro instalaci výsuvu</t>
  </si>
  <si>
    <t>minimální hloubka skříňky</t>
  </si>
  <si>
    <t>nosnost výsuvu (rovnoměrně rozložená)</t>
  </si>
  <si>
    <t>teleskopický výsuv s kluzným ložiskem</t>
  </si>
  <si>
    <t>60 kg</t>
  </si>
  <si>
    <t>teleskopický výsuv s kuličkovým ložiskem</t>
  </si>
  <si>
    <t>80 kg</t>
  </si>
  <si>
    <t>100 kg</t>
  </si>
  <si>
    <t xml:space="preserve">výsuvný mechanismus </t>
  </si>
  <si>
    <t>poznámka</t>
  </si>
  <si>
    <t>stolové nohy se zasouvají spolu s deskou</t>
  </si>
  <si>
    <t>Výsuv LUNCH</t>
  </si>
  <si>
    <t>Výsuv COCTAIL</t>
  </si>
  <si>
    <t>Výsuv SIESTA</t>
  </si>
  <si>
    <t>Výsuv PARTY</t>
  </si>
  <si>
    <t xml:space="preserve">tvrzené sklo 10 mm - float s barvou RAL </t>
  </si>
  <si>
    <t>tvrzené sklo 10 mm - diamant s barvou RAL</t>
  </si>
  <si>
    <t>dýhovaná deska sk. 1 - ořech</t>
  </si>
  <si>
    <t>dýhovaná deska sk. 1 - javor</t>
  </si>
  <si>
    <t>dýhovaná deska sk. 1 - jasan</t>
  </si>
  <si>
    <t>dýhovaná deska sk. 1 - dub</t>
  </si>
  <si>
    <t>dýhovaná deska sk. 2 - wenge</t>
  </si>
  <si>
    <t>dýhovaná deska sk. 2 - palisander</t>
  </si>
  <si>
    <t>dýhovaná deska sk. 2 - teak</t>
  </si>
  <si>
    <t>dýhovaná deska sk. 2 - indická jabloň</t>
  </si>
  <si>
    <t>Poznámka: Dýhovaná deska tloušťky 19 mm na DTD nosiči, povrchová úprava ADLER Legnopur G10, hrany opatřeny nákližkem 2 mm v dekoru.</t>
  </si>
  <si>
    <t>vložka</t>
  </si>
  <si>
    <t xml:space="preserve">Vnější šířka skříňky - "L" </t>
  </si>
  <si>
    <t>uvedené ceny bez DPH</t>
  </si>
  <si>
    <t>Email:</t>
  </si>
  <si>
    <t>Cenová kalkulace rozkládacího stolu AMPIO na míru</t>
  </si>
  <si>
    <t>profil 50 x 100 mm</t>
  </si>
  <si>
    <t>Varianta napojení noh TYP B</t>
  </si>
  <si>
    <t>pro výsuvy LUNCH, COCTAIL, SIESTA</t>
  </si>
  <si>
    <t>příplatek povrchy P02.P03</t>
  </si>
  <si>
    <t>Poznámka: Zcela průhledné sklo (bez nádechu dozelena). Skleněná deska má leštěnou hranu a sražené rohy 1mm. Sklo je tepelně tvrzeno (kaleno), aby byla zajištěna dostatečná pevnost a bezpečnost. (po rozbití se rozpadá na malé kostičky).</t>
  </si>
  <si>
    <t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</si>
  <si>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zaoblený roh R&gt;1mm</t>
  </si>
  <si>
    <t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t>
  </si>
  <si>
    <t>Poznámka: Průhledné sklo s nádechem dozelena. Skleněná deska má leštěnou hranu a sražené rohy 1mm. Sklo je tepelně tvrzeno (kaleno), aby byla zajištěna dostatečná pevnost a bezpečnost. (po rozbití se rozpadá na malé kostičky).</t>
  </si>
  <si>
    <t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</si>
  <si>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</si>
  <si>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</si>
  <si>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</si>
  <si>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</si>
  <si>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4 - 5 týdnů</t>
  </si>
  <si>
    <t>skladem</t>
  </si>
  <si>
    <t>doporučená míra rozložení</t>
  </si>
  <si>
    <t>šířka stolu</t>
  </si>
  <si>
    <t>doporučené rozložení</t>
  </si>
  <si>
    <t>výpočet</t>
  </si>
  <si>
    <t>Připravit otvory na dřevěnou desku</t>
  </si>
  <si>
    <t>ano</t>
  </si>
  <si>
    <t>ne</t>
  </si>
  <si>
    <t>Otvory na desku</t>
  </si>
  <si>
    <t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</si>
  <si>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tvrzené sklo 10 mm - STONE diamant</t>
  </si>
  <si>
    <t>tvrzené sklo 10 mm - STONE diamant s barvou</t>
  </si>
  <si>
    <t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</si>
  <si>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tvrzené sklo 10 mm - STONE float</t>
  </si>
  <si>
    <t>tvrzené sklo 10 mm - STONE float s barvou</t>
  </si>
  <si>
    <t>RAL - nástřik do barvy</t>
  </si>
  <si>
    <t>Cena lak bez slevy</t>
  </si>
  <si>
    <t>Barvy:</t>
  </si>
  <si>
    <t>RAL jiná vepište:</t>
  </si>
  <si>
    <t>RAL 9003 bílá mat</t>
  </si>
  <si>
    <t>RAL 9005 černá mat</t>
  </si>
  <si>
    <t>RAL 7024 antracit mat</t>
  </si>
  <si>
    <t>lakování ne</t>
  </si>
  <si>
    <t>lakování</t>
  </si>
  <si>
    <t>barva</t>
  </si>
  <si>
    <t>příplatek</t>
  </si>
  <si>
    <t>cena / m</t>
  </si>
  <si>
    <t>Obj. č.</t>
  </si>
  <si>
    <t>název</t>
  </si>
  <si>
    <t>Dekor</t>
  </si>
  <si>
    <t>Výrobce</t>
  </si>
  <si>
    <t>Obrázek</t>
  </si>
  <si>
    <t>POPIS</t>
  </si>
  <si>
    <t>Unibarvy</t>
  </si>
  <si>
    <t>DTDL 101 PE BÍLÁ 2800/2070/18</t>
  </si>
  <si>
    <t>Bílá 101 PE</t>
  </si>
  <si>
    <t>KRONOSPAN</t>
  </si>
  <si>
    <t>Dřevotřísková deska oboustranně laminovaná, emisní třída E1. Povrch: SM...hladký, PR…pór rustikál, SP...synchropor, PE..perlička, BS..kancelářská struktura, SN..supernatural, SU..supermat, GL..lesk ,ML..microline,MG - mirror gloss /lesk,PW..pure wood Výrobce: Kronospan CZ, Jihlava</t>
  </si>
  <si>
    <t>DTDL 514 PE SLONOVÁ KOST 2800/2070/18</t>
  </si>
  <si>
    <t>Slonová kost 514 PE</t>
  </si>
  <si>
    <t>DTDL 1700 PE ŠEDÁ 2800/2070/18</t>
  </si>
  <si>
    <t>Šedá 1700 PE</t>
  </si>
  <si>
    <t>DTDL 162 PE GRAPHITE GREY 2800/2070/18</t>
  </si>
  <si>
    <t>Grafit 162 PE</t>
  </si>
  <si>
    <t>DTDL 164 PE ANTRACIT 2800/2070/18</t>
  </si>
  <si>
    <t>Antracit 164 PE</t>
  </si>
  <si>
    <t>DTDL 190 PE ČERNÁ 2800/2070/18</t>
  </si>
  <si>
    <t>Černá 190 PE</t>
  </si>
  <si>
    <t>Dřevodekory</t>
  </si>
  <si>
    <t>DTDL 1738 BS JAVOR KLEN 2800/2070/18</t>
  </si>
  <si>
    <t>Javor klen 1738 BS</t>
  </si>
  <si>
    <t>DTDL 876 BS BUK SVĚTLÝ 2800/2070/18</t>
  </si>
  <si>
    <t>Buk světlý 876 BS</t>
  </si>
  <si>
    <t>DTDL 685 BS OLŠE 2800/2070/18</t>
  </si>
  <si>
    <t>Olše 685 BS</t>
  </si>
  <si>
    <t>DTDL 344 PR TŘEŠEŇ 2800/2070/18</t>
  </si>
  <si>
    <t>Třešeň 344 PR</t>
  </si>
  <si>
    <t>DTDL 1715 BS BŘÍZA SNĚŽNÁ 2800/2070/18</t>
  </si>
  <si>
    <t>Bříza sněžná 1715 BS</t>
  </si>
  <si>
    <t>DTDL 757 PR DUB PŘÍRODNÍ 2800/2070/18</t>
  </si>
  <si>
    <t>Dub přírodní 757 PR</t>
  </si>
  <si>
    <t>DTDL 1792 BS KALVÁDOS 2800/2070/18</t>
  </si>
  <si>
    <t>Kalvádos 1792 BS</t>
  </si>
  <si>
    <t>DTDL 729 BS OŘECH 2800/2070/18</t>
  </si>
  <si>
    <t>Ořech 729 BS</t>
  </si>
  <si>
    <t>DTDL 854 SU WENGE 2800/2070/18</t>
  </si>
  <si>
    <t>Wenge 854 SU</t>
  </si>
  <si>
    <t>Poznámka: Laminová deska tloušťky 18 mm v širokém výběru dezénů jak dřevěných, tak i unibarvy. Cena je orientační a platná pro standardní matná lamina viz záložka standardní LTD. Výběrové dezény na poptávku. Deska je opatřena ABS hranou 2 mm.</t>
  </si>
  <si>
    <t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t>
  </si>
  <si>
    <t>Dekory DTD pro stoly Benevetti</t>
  </si>
  <si>
    <t>Seznam standardních DTD dekorů, které dodáváme pro naše stoly Benevetti. Pro tyto dekory se účtuje pouze plocha použitá na stolovou desku.</t>
  </si>
  <si>
    <t>Umíme dodat jakýkoli jiný dekor od fi. EGGER či KRONOSPAN na základě poptávku. Zde vždy účtujeme celou spotřebovanou plotnu.</t>
  </si>
  <si>
    <t>Nabídku na výběrové dekory Vám rádi připravíme na základě poptávky.</t>
  </si>
  <si>
    <t>PARTY MENSOLA</t>
  </si>
  <si>
    <t>pro výsuvy PARTY, PARTY MENSOLA</t>
  </si>
  <si>
    <t>vkladová deska</t>
  </si>
  <si>
    <t>Deska stolu (základní včetně vkladové desky)</t>
  </si>
  <si>
    <t>laminová deska tl. 18 mm</t>
  </si>
  <si>
    <t>laminová deska tl. 36 mm</t>
  </si>
  <si>
    <t>lakování výsuvu RAL</t>
  </si>
  <si>
    <t>verze 6.01</t>
  </si>
  <si>
    <t>Kurzy</t>
  </si>
  <si>
    <t>Položka</t>
  </si>
  <si>
    <t>Ceny</t>
  </si>
  <si>
    <t>CZ</t>
  </si>
  <si>
    <t>SK</t>
  </si>
  <si>
    <t>PL</t>
  </si>
  <si>
    <t>HU</t>
  </si>
  <si>
    <t>EN</t>
  </si>
  <si>
    <t>Profil 50 x 50 nerez kartáčovaná</t>
  </si>
  <si>
    <t>Profil 50 x 50 hliník eloxovaný</t>
  </si>
  <si>
    <t>Profil 50 x 50 hliník kartáčovaný</t>
  </si>
  <si>
    <t>Profil 100 x 50 nerez kartáčovaná</t>
  </si>
  <si>
    <t>Profil 100 x 50 hliník eloxovaný</t>
  </si>
  <si>
    <t>Profil 100 x 50 hliník kartáčovaný</t>
  </si>
  <si>
    <t>Poplatek za stůl z prof. 50 x 50 typ A</t>
  </si>
  <si>
    <t>Poplatek za stůl z prof. 50 x 50 typ B</t>
  </si>
  <si>
    <t>Poplatek za stůl z prof. 50 x 50 typ C</t>
  </si>
  <si>
    <t>Poplatek za stůl z prof. 100 x 50 typ A</t>
  </si>
  <si>
    <t>Poplatek za stůl z prof. 100 x 50 typ B</t>
  </si>
  <si>
    <t>Poplatek za stůl z prof. 100 x 50 typ C</t>
  </si>
  <si>
    <t>Kluzák plastový pro prof. 50 x 50</t>
  </si>
  <si>
    <t>Kluzák plastový pro prof. 100 x 50</t>
  </si>
  <si>
    <t>Kluzák rektifikační pro prof. 50 x 50</t>
  </si>
  <si>
    <t>Kluzák rektifikační pro prof. 100 x 50</t>
  </si>
  <si>
    <t xml:space="preserve">Překlady </t>
  </si>
  <si>
    <t>Objednávkový formulář na hliníkové stoly</t>
  </si>
  <si>
    <t>Objednávkový formulár na hliníkové stoly</t>
  </si>
  <si>
    <t>Formularz zamówieniowy stołów aluminiowych</t>
  </si>
  <si>
    <t xml:space="preserve">Megrendelési űrlap alu asztalokra </t>
  </si>
  <si>
    <t>Order form for aluminum tables</t>
  </si>
  <si>
    <t>Rozměr profilu nohy</t>
  </si>
  <si>
    <t>Rozmer profilu nohy</t>
  </si>
  <si>
    <t>Profil nogi</t>
  </si>
  <si>
    <t>Láb profil mérete</t>
  </si>
  <si>
    <t>Foot profile size</t>
  </si>
  <si>
    <t>Wykończenie powierzchni</t>
  </si>
  <si>
    <t>Felület</t>
  </si>
  <si>
    <t>Surface finish</t>
  </si>
  <si>
    <t>nerez kartáčovaná</t>
  </si>
  <si>
    <t>stal nierdzewna szczotkowana</t>
  </si>
  <si>
    <t>szálcsiszolt nemesacél</t>
  </si>
  <si>
    <t>brushed stainless steel</t>
  </si>
  <si>
    <t>hliník eloxovaný</t>
  </si>
  <si>
    <t>aluminium eloksalowane</t>
  </si>
  <si>
    <t>alumínium elox</t>
  </si>
  <si>
    <t>anodised aluminum</t>
  </si>
  <si>
    <t>hliník kartáčovaný</t>
  </si>
  <si>
    <t>aluminium szczotkowane</t>
  </si>
  <si>
    <t>szálcsiszolt alumínium</t>
  </si>
  <si>
    <t>brushed aluminum</t>
  </si>
  <si>
    <t>Typ napojení nohou</t>
  </si>
  <si>
    <t>Typ napojenia nôh</t>
  </si>
  <si>
    <t>Sposób połączenia nogi</t>
  </si>
  <si>
    <t xml:space="preserve">Láb csatlakozásának típusa </t>
  </si>
  <si>
    <t>Type of foot connection</t>
  </si>
  <si>
    <t>A - vhodný pro dřevěnou desku</t>
  </si>
  <si>
    <t>A - vhodný pre drevenú dosku</t>
  </si>
  <si>
    <t xml:space="preserve">A - odpowiedni do blatu drewnianego </t>
  </si>
  <si>
    <t>A - alkalmas fa munkalaphoz</t>
  </si>
  <si>
    <t>A - suitable for wooden boards</t>
  </si>
  <si>
    <t>B - vhodný pro skleněnou desku</t>
  </si>
  <si>
    <t>B - vhodný pre sklenenú dosku</t>
  </si>
  <si>
    <t>B - odpowiedni do blatu szklanego</t>
  </si>
  <si>
    <t>B - alkalmas üveg munkalaphoz</t>
  </si>
  <si>
    <t>B - suitable for glass plate</t>
  </si>
  <si>
    <t>C - deska stolu je vložená</t>
  </si>
  <si>
    <t>C - doska stolu je vložená</t>
  </si>
  <si>
    <t>C - wpuszczany blat stołu</t>
  </si>
  <si>
    <t>C - besülyeztett munkalap</t>
  </si>
  <si>
    <t>C - the table top is inserted</t>
  </si>
  <si>
    <t>Tloušťka desky v mm</t>
  </si>
  <si>
    <t>Hrúbka dosky v mm</t>
  </si>
  <si>
    <t>Grubość blatu w mm</t>
  </si>
  <si>
    <t>Munkalap vastagsága mm-ben</t>
  </si>
  <si>
    <t>Board thickness in mm</t>
  </si>
  <si>
    <t>Počet kusů</t>
  </si>
  <si>
    <t>Počet kusov</t>
  </si>
  <si>
    <t>Ilość sztuk</t>
  </si>
  <si>
    <t>Darab szám</t>
  </si>
  <si>
    <t>Quantity</t>
  </si>
  <si>
    <t>Výška (H)</t>
  </si>
  <si>
    <t>Wysokość (H)</t>
  </si>
  <si>
    <t>Magasság (H)</t>
  </si>
  <si>
    <t>Height (H)</t>
  </si>
  <si>
    <t>Šířka (W)</t>
  </si>
  <si>
    <t>Šírka (W)</t>
  </si>
  <si>
    <t>Szerokość (W)</t>
  </si>
  <si>
    <t>Szélesség (W)</t>
  </si>
  <si>
    <t>Width (W)</t>
  </si>
  <si>
    <t>Délka (L)</t>
  </si>
  <si>
    <t>Dĺžka (L)</t>
  </si>
  <si>
    <t>Długość</t>
  </si>
  <si>
    <t>Hosszúság (L)</t>
  </si>
  <si>
    <t>Length (L)</t>
  </si>
  <si>
    <t>Typ kluzáku</t>
  </si>
  <si>
    <t>Typ kĺzaku</t>
  </si>
  <si>
    <t>Rodzaj ślizgacza</t>
  </si>
  <si>
    <t>Csúszka típus</t>
  </si>
  <si>
    <t>Glider type</t>
  </si>
  <si>
    <t>plastový</t>
  </si>
  <si>
    <t>plastikowy</t>
  </si>
  <si>
    <t>műanyag</t>
  </si>
  <si>
    <t>plastic</t>
  </si>
  <si>
    <t>plastový s rektifikací</t>
  </si>
  <si>
    <t>plastový s rektifikáciou</t>
  </si>
  <si>
    <t>plastikowy z regulacją</t>
  </si>
  <si>
    <t>műanyag álítható</t>
  </si>
  <si>
    <t>plastic with rectification</t>
  </si>
  <si>
    <t>stôl</t>
  </si>
  <si>
    <t>stół</t>
  </si>
  <si>
    <t>asztal</t>
  </si>
  <si>
    <t>table</t>
  </si>
  <si>
    <t>Ukázka typů napojení stolových nohou</t>
  </si>
  <si>
    <t>Ukážka typov napojenia stolových nôh</t>
  </si>
  <si>
    <t>Przykładowe rodzaje połączeń nóg stołowych</t>
  </si>
  <si>
    <t>A csatlakozási típusok bemutatása</t>
  </si>
  <si>
    <t>Example of types of table leg connections</t>
  </si>
  <si>
    <t>Celková cena bez DPH</t>
  </si>
  <si>
    <t>Cena netto</t>
  </si>
  <si>
    <t>Összesen bruttó</t>
  </si>
  <si>
    <t>Total price excluding VAT</t>
  </si>
  <si>
    <t>Vyplněnou objednávku zašlete na adresu</t>
  </si>
  <si>
    <t>Vyplnenú objednávku zašlite na adresu</t>
  </si>
  <si>
    <t>Zamówienie wyślij na adres</t>
  </si>
  <si>
    <t xml:space="preserve">A kitöltött megrendelést küldje el a következő címre </t>
  </si>
  <si>
    <t>Send the completed order to</t>
  </si>
  <si>
    <t>objednavky@demos-trade.com</t>
  </si>
  <si>
    <t>zamowienia@demos-trade.com</t>
  </si>
  <si>
    <t>megrendelesek@demos-trade.com</t>
  </si>
  <si>
    <t>Poznámky</t>
  </si>
  <si>
    <t>Uwagi (notatki)</t>
  </si>
  <si>
    <t>Megjegyzések</t>
  </si>
  <si>
    <t>Comment</t>
  </si>
  <si>
    <t>IČ:</t>
  </si>
  <si>
    <t>NIP</t>
  </si>
  <si>
    <t>Azonosító szám:</t>
  </si>
  <si>
    <t>ID:</t>
  </si>
  <si>
    <t>Zákazník</t>
  </si>
  <si>
    <t>Klient</t>
  </si>
  <si>
    <t>Vevő</t>
  </si>
  <si>
    <t>Customer</t>
  </si>
  <si>
    <t>Kontaktní tel.</t>
  </si>
  <si>
    <t>Kontaktný tel.</t>
  </si>
  <si>
    <t>Telefon kontaktowy</t>
  </si>
  <si>
    <t>Kontakt telefon</t>
  </si>
  <si>
    <t>Contact phone</t>
  </si>
  <si>
    <t>Kontaktní e-mail</t>
  </si>
  <si>
    <t>Kontaktný e -mail</t>
  </si>
  <si>
    <t>Adres e-mail</t>
  </si>
  <si>
    <t>Kontakt e-mail</t>
  </si>
  <si>
    <t>contact e-mail</t>
  </si>
  <si>
    <t>Adresa provozovny</t>
  </si>
  <si>
    <t>Adresa prevádzky</t>
  </si>
  <si>
    <t>Adres oddziału</t>
  </si>
  <si>
    <t>Szállítási cím</t>
  </si>
  <si>
    <t>Business address</t>
  </si>
  <si>
    <t>Číslo objednávky</t>
  </si>
  <si>
    <t>Numer zamówienia</t>
  </si>
  <si>
    <t>A megrendelés száma</t>
  </si>
  <si>
    <t>Order Number</t>
  </si>
  <si>
    <t>Sleva</t>
  </si>
  <si>
    <t>Zľava</t>
  </si>
  <si>
    <t>Rabat</t>
  </si>
  <si>
    <t>Árengedmény</t>
  </si>
  <si>
    <t>Discount</t>
  </si>
  <si>
    <t>Pokud je vybrán profil nohy v rozměru 100 x 50 mm, jsou podélné luby v profilu 50 x 50 mm.</t>
  </si>
  <si>
    <t>Pokiaľ je vybratý profil nohy v rozmere 100 x 50 mm, sú pozdĺžne luby v profile 50 x 50 mm.</t>
  </si>
  <si>
    <t>W przypadku nóg o profilu 100x50mm, podłużne blendy są w profilach 50x50mm.</t>
  </si>
  <si>
    <t>A 100 x 50 mm méretű asztallábnaknál a hosszanti előlap (lub) 50 x 50 mm.</t>
  </si>
  <si>
    <t>If a foot profile in the size of 100 x 50 mm is selected, the longitudinal legs are in the profile 50 x 50 mm.</t>
  </si>
  <si>
    <t>Spojovací kování potřebné pro sestavení stolu je součástí balení.</t>
  </si>
  <si>
    <t>Spojovacie kovanie potrebné pre zostavenie stolu je súčasťou balenia.</t>
  </si>
  <si>
    <t xml:space="preserve">Częścią opakowania są okucia łączące potrzebne do montażu stołu. </t>
  </si>
  <si>
    <t>Szükséges összekötő vasalat a csomagolásban.</t>
  </si>
  <si>
    <t>The connecting fittings needed to assemble the table are included in the package.</t>
  </si>
  <si>
    <t>Součástí balení každého stolu jsou gumové čočky pro kombinaci se skleněnou deskou.</t>
  </si>
  <si>
    <t>Súčasťou balenia každého stolu sú gumové šošovky pre kombináciu so sklenenou doskou.</t>
  </si>
  <si>
    <t>Częścią kompletu każdego stołu są gumowe soczewki potrzebne do połączeń z blatem szklanym.</t>
  </si>
  <si>
    <t>Az üveg laphoz szükséges gumi lencsék a csomagolás részét képezik.</t>
  </si>
  <si>
    <t>Each table includes rubber lenses for combination with a glass top.</t>
  </si>
  <si>
    <t>Desky s plných materiálů je možné např. lepit nebo šroubovat (nutno navrtat otvory skrz profily).</t>
  </si>
  <si>
    <t>Dosky z plných materiálov je možné  napr. lepiť alebo skrutkovať (nutné navŕtať otvory skrz profily).</t>
  </si>
  <si>
    <t xml:space="preserve">Blaty z pełnego materiału można np. lepić lub śrubować (w profilach konieczne jest wywiercenie otworów na wylot). </t>
  </si>
  <si>
    <t>Tömör munkalapokat ragaszthatjuk vagy csavarozással rögzíthetjük (át kell fúrni a profilt)</t>
  </si>
  <si>
    <t>Boards with solid materials can be glued or screwed, for example (holes must be drilled through the profiles).</t>
  </si>
  <si>
    <t>Nosnost stolu 500 kg.</t>
  </si>
  <si>
    <t>Nosnosť stolov 500kg.</t>
  </si>
  <si>
    <t>Obciążenie stołu 500kg.</t>
  </si>
  <si>
    <t>Asztal teherbírása 500 kg.</t>
  </si>
  <si>
    <t>Table load capacity 500 kg.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</si>
  <si>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</si>
  <si>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</si>
  <si>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</si>
  <si>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</si>
  <si>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>Always use the current version of the form, which is available on our website.</t>
  </si>
  <si>
    <t>Objednávka</t>
  </si>
  <si>
    <t>Zamawianie</t>
  </si>
  <si>
    <t>Megrendelés</t>
  </si>
  <si>
    <t>Order</t>
  </si>
  <si>
    <t>Standardní termín dodání je do 12 pracovních dnů.</t>
  </si>
  <si>
    <t>Štandardný termín dodania je 12 pracovných dní</t>
  </si>
  <si>
    <t>Termin dostawy standardowo do 12 dni roboczych.</t>
  </si>
  <si>
    <t>Standard szállítási határidő 12 munkanap</t>
  </si>
  <si>
    <t>The standard delivery time is within 12 working days.</t>
  </si>
  <si>
    <t>Hlavní strana</t>
  </si>
  <si>
    <t>Hlavná strana</t>
  </si>
  <si>
    <t>Strona główna</t>
  </si>
  <si>
    <t>Főoldal</t>
  </si>
  <si>
    <t>Main page</t>
  </si>
  <si>
    <t>Úvod</t>
  </si>
  <si>
    <t>Wprowadzenie</t>
  </si>
  <si>
    <t>Bevezetés</t>
  </si>
  <si>
    <t>Guide</t>
  </si>
  <si>
    <t>Kč</t>
  </si>
  <si>
    <t>€</t>
  </si>
  <si>
    <t>Zl</t>
  </si>
  <si>
    <t>Ft.</t>
  </si>
  <si>
    <t>50 x 50 mm</t>
  </si>
  <si>
    <t>100 x 50 mm</t>
  </si>
  <si>
    <t>Next</t>
  </si>
  <si>
    <t>Dále</t>
  </si>
  <si>
    <t>Następna strona</t>
  </si>
  <si>
    <t>Ďalšia strana</t>
  </si>
  <si>
    <t>Következő oldal</t>
  </si>
  <si>
    <t>Údaje zákazníka</t>
  </si>
  <si>
    <t>Bez DPH</t>
  </si>
  <si>
    <t>vč. DPH</t>
  </si>
  <si>
    <t>vrátane DPH</t>
  </si>
  <si>
    <t>Bez VAT</t>
  </si>
  <si>
    <t>VAT naliczony</t>
  </si>
  <si>
    <t>ÁFA-val</t>
  </si>
  <si>
    <t>VAT included</t>
  </si>
  <si>
    <t>ÁFA nélkül</t>
  </si>
  <si>
    <t>Without VAT</t>
  </si>
  <si>
    <t>Zpět na výběr profilu</t>
  </si>
  <si>
    <t>Back to profile selection</t>
  </si>
  <si>
    <t>Vissza a profilválasztáshoz</t>
  </si>
  <si>
    <t>Powrót do wyboru profilu</t>
  </si>
  <si>
    <t>Späť na výber profilu</t>
  </si>
  <si>
    <t>Souhrn</t>
  </si>
  <si>
    <t>Súhrn</t>
  </si>
  <si>
    <t>Podsumowanie</t>
  </si>
  <si>
    <t>Összegzés</t>
  </si>
  <si>
    <t>Summary</t>
  </si>
  <si>
    <t>Přejít na:</t>
  </si>
  <si>
    <t>Prejsť na:</t>
  </si>
  <si>
    <t>Iść do:</t>
  </si>
  <si>
    <t>Menj:</t>
  </si>
  <si>
    <t>Go to:</t>
  </si>
  <si>
    <t>NC</t>
  </si>
  <si>
    <t>ZC</t>
  </si>
  <si>
    <t>Sleva pro Demos</t>
  </si>
  <si>
    <t>Základná cena celkom</t>
  </si>
  <si>
    <t>Cena po zľave celkom</t>
  </si>
  <si>
    <t>Całkowita cena podstawowa</t>
  </si>
  <si>
    <t>Całkowita cena po rabacie</t>
  </si>
  <si>
    <t>Teljes alapár</t>
  </si>
  <si>
    <t>Teljes árengedmény után</t>
  </si>
  <si>
    <t>Total basic price</t>
  </si>
  <si>
    <t>Total price after discount</t>
  </si>
  <si>
    <t>Price calculation</t>
  </si>
  <si>
    <t>Árkalkuláció</t>
  </si>
  <si>
    <t>Kalkulacja ceny</t>
  </si>
  <si>
    <t>Cenová kalkulácia</t>
  </si>
  <si>
    <t>P02</t>
  </si>
  <si>
    <t>P03</t>
  </si>
  <si>
    <t>OK</t>
  </si>
  <si>
    <t>Ok</t>
  </si>
  <si>
    <t>Systémový kurz:</t>
  </si>
  <si>
    <t>Ceny jsou platné od 1.5.2022/Verze 22.2</t>
  </si>
  <si>
    <t>Ceny sú platné od  1.5.2022/Verzia 22.2</t>
  </si>
  <si>
    <t>Ceny obowiązują od 1.5.2022/Wersja 22.2</t>
  </si>
  <si>
    <t>Az árak érvényesek 2022.1.1 -től/22.2 - es változat</t>
  </si>
  <si>
    <t>Prices are valid from 1.5.2022 / Version 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</si>
</sst>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&quot; Kč&quot;"/>
    <numFmt numFmtId="165" formatCode="#,##0&quot; mm&quot;"/>
    <numFmt numFmtId="166" formatCode="#,##0\ &quot;Kč&quot;"/>
    <numFmt numFmtId="167" formatCode="0.000"/>
    <numFmt numFmtId="168" formatCode="_-* #,##0\ &quot;Kč&quot;_-;\-* #,##0\ &quot;Kč&quot;_-;_-* &quot;-&quot;??\ &quot;Kč&quot;_-;_-@_-"/>
    <numFmt numFmtId="169" formatCode="_-* #,##0.00\ [$€-41B]_-;\-* #,##0.00\ [$€-41B]_-;_-* &quot;-&quot;??\ [$€-41B]_-;_-@_-"/>
    <numFmt numFmtId="170" formatCode="_-* #,##0.00\ [$zł-415]_-;\-* #,##0.00\ [$zł-415]_-;_-* &quot;-&quot;??\ [$zł-415]_-;_-@_-"/>
    <numFmt numFmtId="171" formatCode="_-* #,##0.00\ [$Ft-40E]_-;\-* #,##0.00\ [$Ft-40E]_-;_-* &quot;-&quot;??\ [$Ft-40E]_-;_-@_-"/>
    <numFmt numFmtId="172" formatCode="0.00000000"/>
    <numFmt numFmtId="173" formatCode="0.0000000000000000"/>
    <numFmt numFmtId="174" formatCode="_-* #,##0.0000\ &quot;Kč&quot;_-;\-* #,##0.0000\ &quot;Kč&quot;_-;_-* &quot;-&quot;??\ &quot;Kč&quot;_-;_-@_-"/>
    <numFmt numFmtId="175" formatCode="_-* #,##0.0000\ &quot;Kč&quot;_-;\-* #,##0.0000\ &quot;Kč&quot;_-;_-* &quot;-&quot;????\ &quot;Kč&quot;_-;_-@_-"/>
  </numFmts>
  <fonts count="6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4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sz val="18"/>
      <color indexed="8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0"/>
      <name val="Tahoma"/>
      <family val="2"/>
      <charset val="238"/>
    </font>
    <font>
      <i/>
      <sz val="10"/>
      <color rgb="FFC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i/>
      <sz val="10"/>
      <color rgb="FF00B050"/>
      <name val="Tahoma"/>
      <family val="2"/>
      <charset val="238"/>
    </font>
    <font>
      <b/>
      <sz val="10"/>
      <color rgb="FFC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FF0000"/>
      <name val="Tahoma"/>
      <family val="2"/>
      <charset val="238"/>
    </font>
    <font>
      <sz val="10"/>
      <color rgb="FFC00000"/>
      <name val="Tahoma"/>
      <family val="2"/>
      <charset val="238"/>
    </font>
    <font>
      <sz val="10"/>
      <color rgb="FF00B050"/>
      <name val="Tahoma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11"/>
      <color theme="0"/>
      <name val="Calibri"/>
      <family val="2"/>
      <charset val="238"/>
    </font>
    <font>
      <b/>
      <sz val="6.5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6"/>
      <color rgb="FF004984"/>
      <name val="Arial"/>
      <family val="2"/>
      <charset val="238"/>
    </font>
    <font>
      <b/>
      <sz val="12"/>
      <color rgb="FF92D05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1"/>
      <color rgb="FF9C0006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2"/>
      </patternFill>
    </fill>
    <fill>
      <patternFill patternType="solid">
        <fgColor rgb="FFCCFFCC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rgb="FF99CCFF"/>
        <bgColor indexed="27"/>
      </patternFill>
    </fill>
    <fill>
      <patternFill patternType="solid">
        <fgColor rgb="FFFFCC99"/>
        <bgColor indexed="27"/>
      </patternFill>
    </fill>
    <fill>
      <patternFill patternType="solid">
        <fgColor rgb="FF99CCFF"/>
        <bgColor indexed="31"/>
      </patternFill>
    </fill>
    <fill>
      <patternFill patternType="solid">
        <fgColor rgb="FFFFCC99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16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medium">
        <color rgb="FF96363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rgb="FF00498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6" borderId="2" applyNumberFormat="0" applyAlignment="0" applyProtection="0"/>
    <xf numFmtId="44" fontId="1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1" fillId="8" borderId="6" applyNumberFormat="0" applyAlignment="0" applyProtection="0"/>
    <xf numFmtId="0" fontId="10" fillId="0" borderId="7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8" applyNumberFormat="0" applyAlignment="0" applyProtection="0"/>
    <xf numFmtId="0" fontId="14" fillId="9" borderId="8" applyNumberFormat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9" fontId="21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0" fontId="67" fillId="37" borderId="0" applyNumberFormat="0" applyBorder="0" applyAlignment="0" applyProtection="0"/>
  </cellStyleXfs>
  <cellXfs count="471">
    <xf numFmtId="0" fontId="0" fillId="0" borderId="0" xfId="0"/>
    <xf numFmtId="0" fontId="17" fillId="14" borderId="0" xfId="0" applyFont="1" applyFill="1" applyProtection="1">
      <protection hidden="1"/>
    </xf>
    <xf numFmtId="0" fontId="17" fillId="14" borderId="0" xfId="0" applyFont="1" applyFill="1" applyAlignment="1" applyProtection="1">
      <protection hidden="1"/>
    </xf>
    <xf numFmtId="0" fontId="17" fillId="14" borderId="10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2" xfId="0" applyFont="1" applyFill="1" applyBorder="1" applyProtection="1">
      <protection hidden="1"/>
    </xf>
    <xf numFmtId="0" fontId="17" fillId="14" borderId="13" xfId="0" applyFont="1" applyFill="1" applyBorder="1" applyProtection="1">
      <protection hidden="1"/>
    </xf>
    <xf numFmtId="0" fontId="17" fillId="14" borderId="14" xfId="0" applyFont="1" applyFill="1" applyBorder="1" applyProtection="1">
      <protection hidden="1"/>
    </xf>
    <xf numFmtId="0" fontId="17" fillId="14" borderId="15" xfId="0" applyFont="1" applyFill="1" applyBorder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6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8" xfId="0" applyFont="1" applyFill="1" applyBorder="1" applyProtection="1">
      <protection hidden="1"/>
    </xf>
    <xf numFmtId="0" fontId="17" fillId="14" borderId="19" xfId="0" applyFont="1" applyFill="1" applyBorder="1" applyProtection="1">
      <protection hidden="1"/>
    </xf>
    <xf numFmtId="0" fontId="17" fillId="15" borderId="0" xfId="0" applyFont="1" applyFill="1" applyProtection="1">
      <protection hidden="1"/>
    </xf>
    <xf numFmtId="0" fontId="18" fillId="14" borderId="0" xfId="0" applyFont="1" applyFill="1" applyProtection="1">
      <protection hidden="1"/>
    </xf>
    <xf numFmtId="0" fontId="19" fillId="14" borderId="0" xfId="0" applyFont="1" applyFill="1" applyProtection="1">
      <protection hidden="1"/>
    </xf>
    <xf numFmtId="0" fontId="23" fillId="14" borderId="0" xfId="0" applyFont="1" applyFill="1" applyAlignment="1" applyProtection="1">
      <alignment horizontal="right"/>
      <protection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protection hidden="1"/>
    </xf>
    <xf numFmtId="9" fontId="17" fillId="14" borderId="0" xfId="0" applyNumberFormat="1" applyFont="1" applyFill="1" applyBorder="1" applyAlignment="1" applyProtection="1">
      <protection hidden="1"/>
    </xf>
    <xf numFmtId="0" fontId="20" fillId="14" borderId="0" xfId="0" applyFont="1" applyFill="1" applyBorder="1" applyProtection="1">
      <protection hidden="1"/>
    </xf>
    <xf numFmtId="0" fontId="20" fillId="16" borderId="0" xfId="0" applyFont="1" applyFill="1" applyProtection="1">
      <protection hidden="1"/>
    </xf>
    <xf numFmtId="9" fontId="17" fillId="14" borderId="0" xfId="0" applyNumberFormat="1" applyFont="1" applyFill="1" applyBorder="1" applyAlignment="1" applyProtection="1">
      <alignment horizontal="center"/>
      <protection hidden="1"/>
    </xf>
    <xf numFmtId="0" fontId="17" fillId="17" borderId="0" xfId="0" applyFont="1" applyFill="1" applyBorder="1" applyAlignment="1" applyProtection="1">
      <protection hidden="1"/>
    </xf>
    <xf numFmtId="0" fontId="17" fillId="18" borderId="0" xfId="0" applyFont="1" applyFill="1" applyBorder="1" applyAlignment="1" applyProtection="1">
      <protection hidden="1"/>
    </xf>
    <xf numFmtId="0" fontId="17" fillId="19" borderId="0" xfId="0" applyFont="1" applyFill="1" applyBorder="1" applyAlignment="1" applyProtection="1">
      <protection hidden="1"/>
    </xf>
    <xf numFmtId="164" fontId="17" fillId="14" borderId="0" xfId="0" applyNumberFormat="1" applyFont="1" applyFill="1" applyProtection="1">
      <protection hidden="1"/>
    </xf>
    <xf numFmtId="0" fontId="17" fillId="14" borderId="20" xfId="0" applyFont="1" applyFill="1" applyBorder="1" applyAlignment="1" applyProtection="1">
      <alignment horizontal="center"/>
      <protection hidden="1"/>
    </xf>
    <xf numFmtId="0" fontId="17" fillId="14" borderId="21" xfId="0" applyFont="1" applyFill="1" applyBorder="1" applyAlignment="1" applyProtection="1">
      <alignment horizontal="center"/>
      <protection hidden="1"/>
    </xf>
    <xf numFmtId="0" fontId="17" fillId="14" borderId="22" xfId="0" applyFont="1" applyFill="1" applyBorder="1" applyAlignment="1" applyProtection="1">
      <alignment horizontal="center"/>
      <protection hidden="1"/>
    </xf>
    <xf numFmtId="0" fontId="17" fillId="14" borderId="16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Alignment="1" applyProtection="1">
      <alignment horizontal="center"/>
      <protection hidden="1"/>
    </xf>
    <xf numFmtId="0" fontId="17" fillId="14" borderId="23" xfId="0" applyFont="1" applyFill="1" applyBorder="1" applyProtection="1">
      <protection hidden="1"/>
    </xf>
    <xf numFmtId="0" fontId="17" fillId="14" borderId="24" xfId="0" applyFont="1" applyFill="1" applyBorder="1" applyProtection="1">
      <protection hidden="1"/>
    </xf>
    <xf numFmtId="0" fontId="17" fillId="19" borderId="25" xfId="0" applyFont="1" applyFill="1" applyBorder="1" applyAlignment="1" applyProtection="1">
      <protection hidden="1"/>
    </xf>
    <xf numFmtId="0" fontId="17" fillId="19" borderId="26" xfId="0" applyFont="1" applyFill="1" applyBorder="1" applyAlignment="1" applyProtection="1">
      <protection hidden="1"/>
    </xf>
    <xf numFmtId="0" fontId="17" fillId="19" borderId="27" xfId="0" applyFont="1" applyFill="1" applyBorder="1" applyAlignment="1" applyProtection="1">
      <protection hidden="1"/>
    </xf>
    <xf numFmtId="0" fontId="17" fillId="14" borderId="0" xfId="0" applyFont="1" applyFill="1" applyAlignment="1" applyProtection="1">
      <alignment horizontal="center"/>
      <protection hidden="1"/>
    </xf>
    <xf numFmtId="165" fontId="17" fillId="14" borderId="0" xfId="0" applyNumberFormat="1" applyFont="1" applyFill="1" applyProtection="1">
      <protection hidden="1"/>
    </xf>
    <xf numFmtId="0" fontId="28" fillId="14" borderId="0" xfId="0" applyFont="1" applyFill="1" applyAlignment="1" applyProtection="1">
      <alignment wrapText="1"/>
      <protection hidden="1"/>
    </xf>
    <xf numFmtId="0" fontId="28" fillId="14" borderId="0" xfId="0" applyFont="1" applyFill="1" applyProtection="1">
      <protection hidden="1"/>
    </xf>
    <xf numFmtId="0" fontId="17" fillId="21" borderId="0" xfId="0" applyFont="1" applyFill="1" applyProtection="1">
      <protection hidden="1"/>
    </xf>
    <xf numFmtId="0" fontId="17" fillId="22" borderId="0" xfId="0" applyFont="1" applyFill="1" applyProtection="1">
      <protection hidden="1"/>
    </xf>
    <xf numFmtId="0" fontId="17" fillId="14" borderId="28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 wrapText="1"/>
      <protection hidden="1"/>
    </xf>
    <xf numFmtId="0" fontId="17" fillId="14" borderId="30" xfId="0" applyFont="1" applyFill="1" applyBorder="1" applyAlignment="1" applyProtection="1">
      <alignment horizontal="center" wrapText="1"/>
      <protection hidden="1"/>
    </xf>
    <xf numFmtId="165" fontId="17" fillId="14" borderId="31" xfId="0" applyNumberFormat="1" applyFont="1" applyFill="1" applyBorder="1" applyAlignment="1" applyProtection="1">
      <alignment horizontal="center"/>
      <protection locked="0"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165" fontId="17" fillId="14" borderId="32" xfId="0" applyNumberFormat="1" applyFont="1" applyFill="1" applyBorder="1" applyAlignment="1" applyProtection="1">
      <alignment horizontal="center"/>
      <protection locked="0" hidden="1"/>
    </xf>
    <xf numFmtId="165" fontId="17" fillId="14" borderId="33" xfId="0" applyNumberFormat="1" applyFont="1" applyFill="1" applyBorder="1" applyAlignment="1" applyProtection="1">
      <alignment horizontal="center"/>
      <protection locked="0" hidden="1"/>
    </xf>
    <xf numFmtId="165" fontId="17" fillId="14" borderId="34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protection hidden="1"/>
    </xf>
    <xf numFmtId="0" fontId="17" fillId="14" borderId="35" xfId="0" applyFont="1" applyFill="1" applyBorder="1" applyAlignment="1" applyProtection="1">
      <alignment horizontal="center"/>
      <protection hidden="1"/>
    </xf>
    <xf numFmtId="0" fontId="17" fillId="14" borderId="36" xfId="0" applyFont="1" applyFill="1" applyBorder="1" applyAlignment="1" applyProtection="1">
      <alignment horizontal="center"/>
      <protection hidden="1"/>
    </xf>
    <xf numFmtId="0" fontId="17" fillId="14" borderId="37" xfId="0" applyFont="1" applyFill="1" applyBorder="1" applyAlignment="1" applyProtection="1">
      <alignment horizontal="center"/>
      <protection hidden="1"/>
    </xf>
    <xf numFmtId="0" fontId="17" fillId="14" borderId="31" xfId="0" applyFont="1" applyFill="1" applyBorder="1" applyAlignment="1" applyProtection="1">
      <alignment horizontal="center"/>
      <protection hidden="1"/>
    </xf>
    <xf numFmtId="0" fontId="17" fillId="14" borderId="38" xfId="0" applyFont="1" applyFill="1" applyBorder="1" applyAlignment="1" applyProtection="1">
      <alignment horizontal="center"/>
      <protection hidden="1"/>
    </xf>
    <xf numFmtId="0" fontId="17" fillId="14" borderId="0" xfId="0" applyFont="1" applyFill="1" applyAlignment="1" applyProtection="1">
      <alignment horizontal="right"/>
      <protection hidden="1"/>
    </xf>
    <xf numFmtId="0" fontId="32" fillId="14" borderId="0" xfId="0" applyFont="1" applyFill="1" applyAlignment="1" applyProtection="1">
      <protection hidden="1"/>
    </xf>
    <xf numFmtId="0" fontId="32" fillId="14" borderId="0" xfId="0" applyFont="1" applyFill="1" applyProtection="1">
      <protection hidden="1"/>
    </xf>
    <xf numFmtId="165" fontId="17" fillId="20" borderId="39" xfId="0" applyNumberFormat="1" applyFont="1" applyFill="1" applyBorder="1" applyAlignment="1" applyProtection="1">
      <alignment horizontal="center"/>
      <protection locked="0" hidden="1"/>
    </xf>
    <xf numFmtId="165" fontId="17" fillId="20" borderId="40" xfId="0" applyNumberFormat="1" applyFont="1" applyFill="1" applyBorder="1" applyAlignment="1" applyProtection="1">
      <alignment horizontal="center"/>
      <protection locked="0" hidden="1"/>
    </xf>
    <xf numFmtId="165" fontId="17" fillId="23" borderId="41" xfId="0" applyNumberFormat="1" applyFont="1" applyFill="1" applyBorder="1" applyAlignment="1" applyProtection="1">
      <alignment horizontal="center"/>
      <protection hidden="1"/>
    </xf>
    <xf numFmtId="165" fontId="33" fillId="23" borderId="42" xfId="0" applyNumberFormat="1" applyFont="1" applyFill="1" applyBorder="1" applyAlignment="1" applyProtection="1">
      <alignment horizontal="center"/>
      <protection hidden="1"/>
    </xf>
    <xf numFmtId="165" fontId="33" fillId="23" borderId="43" xfId="0" applyNumberFormat="1" applyFont="1" applyFill="1" applyBorder="1" applyAlignment="1" applyProtection="1">
      <alignment horizontal="center"/>
      <protection hidden="1"/>
    </xf>
    <xf numFmtId="165" fontId="17" fillId="20" borderId="44" xfId="0" applyNumberFormat="1" applyFont="1" applyFill="1" applyBorder="1" applyAlignment="1" applyProtection="1">
      <alignment horizontal="center"/>
      <protection locked="0"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24" borderId="45" xfId="0" applyNumberFormat="1" applyFont="1" applyFill="1" applyBorder="1" applyAlignment="1" applyProtection="1">
      <alignment horizontal="center"/>
      <protection locked="0" hidden="1"/>
    </xf>
    <xf numFmtId="0" fontId="19" fillId="14" borderId="0" xfId="0" applyFont="1" applyFill="1" applyAlignment="1" applyProtection="1"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4" borderId="46" xfId="0" applyNumberFormat="1" applyFont="1" applyFill="1" applyBorder="1" applyAlignment="1" applyProtection="1">
      <alignment horizontal="center"/>
      <protection locked="0"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center"/>
      <protection hidden="1"/>
    </xf>
    <xf numFmtId="0" fontId="20" fillId="14" borderId="46" xfId="0" applyFont="1" applyFill="1" applyBorder="1" applyAlignment="1" applyProtection="1">
      <alignment horizontal="center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0" fontId="17" fillId="14" borderId="47" xfId="0" applyFont="1" applyFill="1" applyBorder="1" applyProtection="1"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48" xfId="0" applyFont="1" applyFill="1" applyBorder="1" applyProtection="1">
      <protection hidden="1"/>
    </xf>
    <xf numFmtId="0" fontId="17" fillId="14" borderId="49" xfId="0" applyFont="1" applyFill="1" applyBorder="1" applyProtection="1"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Protection="1">
      <protection hidden="1"/>
    </xf>
    <xf numFmtId="0" fontId="29" fillId="14" borderId="0" xfId="0" applyFont="1" applyFill="1" applyProtection="1">
      <protection hidden="1"/>
    </xf>
    <xf numFmtId="165" fontId="33" fillId="0" borderId="50" xfId="0" applyNumberFormat="1" applyFont="1" applyFill="1" applyBorder="1" applyAlignment="1" applyProtection="1">
      <alignment horizontal="center"/>
      <protection hidden="1"/>
    </xf>
    <xf numFmtId="165" fontId="33" fillId="0" borderId="51" xfId="0" applyNumberFormat="1" applyFont="1" applyFill="1" applyBorder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0" borderId="51" xfId="0" applyFont="1" applyFill="1" applyBorder="1" applyAlignment="1">
      <alignment wrapText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0" fontId="28" fillId="14" borderId="0" xfId="0" applyFont="1" applyFill="1" applyAlignment="1" applyProtection="1">
      <protection hidden="1"/>
    </xf>
    <xf numFmtId="0" fontId="34" fillId="14" borderId="0" xfId="0" applyFont="1" applyFill="1" applyAlignment="1" applyProtection="1">
      <alignment horizontal="center"/>
      <protection hidden="1"/>
    </xf>
    <xf numFmtId="165" fontId="35" fillId="23" borderId="45" xfId="0" applyNumberFormat="1" applyFont="1" applyFill="1" applyBorder="1" applyAlignment="1" applyProtection="1">
      <alignment horizontal="center"/>
      <protection hidden="1"/>
    </xf>
    <xf numFmtId="165" fontId="35" fillId="23" borderId="52" xfId="0" applyNumberFormat="1" applyFont="1" applyFill="1" applyBorder="1" applyAlignment="1" applyProtection="1">
      <alignment horizontal="center"/>
      <protection hidden="1"/>
    </xf>
    <xf numFmtId="0" fontId="36" fillId="14" borderId="0" xfId="0" applyFont="1" applyFill="1" applyProtection="1">
      <protection hidden="1"/>
    </xf>
    <xf numFmtId="166" fontId="36" fillId="14" borderId="0" xfId="3" applyNumberFormat="1" applyFont="1" applyFill="1" applyAlignment="1" applyProtection="1">
      <alignment horizontal="center"/>
      <protection hidden="1"/>
    </xf>
    <xf numFmtId="166" fontId="34" fillId="14" borderId="0" xfId="0" applyNumberFormat="1" applyFont="1" applyFill="1" applyAlignment="1" applyProtection="1">
      <alignment horizontal="center"/>
      <protection hidden="1"/>
    </xf>
    <xf numFmtId="0" fontId="17" fillId="20" borderId="54" xfId="0" applyFont="1" applyFill="1" applyBorder="1" applyAlignment="1" applyProtection="1">
      <protection locked="0"/>
    </xf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/>
    <xf numFmtId="0" fontId="41" fillId="0" borderId="0" xfId="0" applyFont="1"/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Protection="1">
      <protection hidden="1"/>
    </xf>
    <xf numFmtId="9" fontId="17" fillId="0" borderId="0" xfId="0" applyNumberFormat="1" applyFont="1" applyFill="1" applyBorder="1" applyAlignment="1" applyProtection="1">
      <alignment horizontal="center"/>
      <protection locked="0"/>
    </xf>
    <xf numFmtId="164" fontId="17" fillId="14" borderId="55" xfId="0" applyNumberFormat="1" applyFont="1" applyFill="1" applyBorder="1" applyAlignment="1" applyProtection="1">
      <alignment horizontal="center"/>
      <protection hidden="1"/>
    </xf>
    <xf numFmtId="164" fontId="17" fillId="14" borderId="56" xfId="0" applyNumberFormat="1" applyFont="1" applyFill="1" applyBorder="1" applyAlignment="1" applyProtection="1">
      <alignment horizontal="center"/>
      <protection hidden="1"/>
    </xf>
    <xf numFmtId="164" fontId="19" fillId="14" borderId="57" xfId="0" applyNumberFormat="1" applyFont="1" applyFill="1" applyBorder="1" applyAlignment="1" applyProtection="1">
      <alignment horizontal="center"/>
      <protection hidden="1"/>
    </xf>
    <xf numFmtId="0" fontId="30" fillId="14" borderId="0" xfId="0" applyFont="1" applyFill="1" applyProtection="1">
      <protection hidden="1"/>
    </xf>
    <xf numFmtId="167" fontId="0" fillId="0" borderId="0" xfId="0" applyNumberFormat="1"/>
    <xf numFmtId="0" fontId="0" fillId="29" borderId="0" xfId="0" applyFill="1"/>
    <xf numFmtId="0" fontId="0" fillId="0" borderId="0" xfId="0" applyProtection="1">
      <protection hidden="1"/>
    </xf>
    <xf numFmtId="0" fontId="45" fillId="0" borderId="0" xfId="25"/>
    <xf numFmtId="0" fontId="46" fillId="0" borderId="0" xfId="26" applyFill="1" applyAlignment="1" applyProtection="1"/>
    <xf numFmtId="0" fontId="45" fillId="14" borderId="0" xfId="25" applyFill="1"/>
    <xf numFmtId="0" fontId="48" fillId="0" borderId="0" xfId="25" applyFont="1"/>
    <xf numFmtId="0" fontId="49" fillId="14" borderId="0" xfId="25" applyFont="1" applyFill="1"/>
    <xf numFmtId="0" fontId="45" fillId="0" borderId="0" xfId="25" applyFill="1"/>
    <xf numFmtId="0" fontId="47" fillId="0" borderId="0" xfId="25" applyFont="1" applyFill="1" applyAlignment="1">
      <alignment vertical="center" wrapText="1"/>
    </xf>
    <xf numFmtId="0" fontId="48" fillId="0" borderId="0" xfId="25" applyFont="1" applyFill="1"/>
    <xf numFmtId="0" fontId="45" fillId="30" borderId="133" xfId="25" applyFill="1" applyBorder="1"/>
    <xf numFmtId="0" fontId="45" fillId="30" borderId="134" xfId="25" applyFill="1" applyBorder="1"/>
    <xf numFmtId="0" fontId="17" fillId="28" borderId="0" xfId="0" applyFont="1" applyFill="1" applyProtection="1">
      <protection hidden="1"/>
    </xf>
    <xf numFmtId="0" fontId="52" fillId="0" borderId="0" xfId="25" applyFont="1" applyFill="1" applyAlignment="1">
      <alignment horizontal="left" indent="1"/>
    </xf>
    <xf numFmtId="0" fontId="17" fillId="0" borderId="0" xfId="27" applyFont="1" applyProtection="1">
      <protection hidden="1"/>
    </xf>
    <xf numFmtId="0" fontId="0" fillId="0" borderId="0" xfId="0" applyFill="1"/>
    <xf numFmtId="0" fontId="45" fillId="0" borderId="0" xfId="25" applyProtection="1">
      <protection hidden="1"/>
    </xf>
    <xf numFmtId="0" fontId="45" fillId="28" borderId="0" xfId="25" applyFill="1" applyProtection="1">
      <protection hidden="1"/>
    </xf>
    <xf numFmtId="0" fontId="45" fillId="0" borderId="0" xfId="25" applyFill="1" applyProtection="1">
      <protection hidden="1"/>
    </xf>
    <xf numFmtId="0" fontId="47" fillId="0" borderId="0" xfId="25" applyFont="1" applyFill="1" applyAlignment="1" applyProtection="1">
      <alignment vertical="center" wrapText="1"/>
      <protection hidden="1"/>
    </xf>
    <xf numFmtId="0" fontId="45" fillId="14" borderId="0" xfId="25" applyFill="1" applyProtection="1">
      <protection hidden="1"/>
    </xf>
    <xf numFmtId="0" fontId="45" fillId="0" borderId="0" xfId="25" applyFill="1" applyAlignment="1" applyProtection="1">
      <protection hidden="1"/>
    </xf>
    <xf numFmtId="0" fontId="45" fillId="0" borderId="0" xfId="25" applyFill="1" applyBorder="1" applyProtection="1">
      <protection hidden="1"/>
    </xf>
    <xf numFmtId="0" fontId="45" fillId="0" borderId="135" xfId="25" applyFill="1" applyBorder="1" applyProtection="1">
      <protection hidden="1"/>
    </xf>
    <xf numFmtId="0" fontId="45" fillId="30" borderId="133" xfId="25" applyFill="1" applyBorder="1" applyProtection="1">
      <protection hidden="1"/>
    </xf>
    <xf numFmtId="0" fontId="52" fillId="0" borderId="0" xfId="25" applyFont="1" applyFill="1" applyProtection="1">
      <protection hidden="1"/>
    </xf>
    <xf numFmtId="0" fontId="49" fillId="0" borderId="0" xfId="25" applyFont="1" applyFill="1" applyProtection="1">
      <protection hidden="1"/>
    </xf>
    <xf numFmtId="0" fontId="17" fillId="20" borderId="54" xfId="0" applyFont="1" applyFill="1" applyBorder="1" applyAlignment="1" applyProtection="1">
      <protection hidden="1"/>
    </xf>
    <xf numFmtId="0" fontId="26" fillId="14" borderId="0" xfId="0" applyFont="1" applyFill="1" applyAlignment="1" applyProtection="1">
      <alignment horizontal="left" wrapText="1"/>
      <protection hidden="1"/>
    </xf>
    <xf numFmtId="0" fontId="27" fillId="14" borderId="0" xfId="0" applyFont="1" applyFill="1" applyBorder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left" wrapText="1"/>
      <protection hidden="1"/>
    </xf>
    <xf numFmtId="9" fontId="17" fillId="20" borderId="60" xfId="0" applyNumberFormat="1" applyFont="1" applyFill="1" applyBorder="1" applyAlignment="1" applyProtection="1">
      <protection hidden="1"/>
    </xf>
    <xf numFmtId="0" fontId="17" fillId="20" borderId="53" xfId="0" applyFont="1" applyFill="1" applyBorder="1" applyAlignment="1" applyProtection="1">
      <protection hidden="1"/>
    </xf>
    <xf numFmtId="0" fontId="26" fillId="0" borderId="0" xfId="0" applyFont="1" applyAlignment="1" applyProtection="1">
      <alignment horizontal="left" wrapText="1"/>
      <protection hidden="1"/>
    </xf>
    <xf numFmtId="0" fontId="27" fillId="0" borderId="0" xfId="0" applyFont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45" fillId="31" borderId="0" xfId="25" applyFill="1"/>
    <xf numFmtId="0" fontId="51" fillId="31" borderId="133" xfId="25" applyFont="1" applyFill="1" applyBorder="1" applyAlignment="1">
      <alignment horizontal="left" indent="1"/>
    </xf>
    <xf numFmtId="0" fontId="50" fillId="31" borderId="133" xfId="25" applyFont="1" applyFill="1" applyBorder="1"/>
    <xf numFmtId="0" fontId="51" fillId="31" borderId="134" xfId="25" applyFont="1" applyFill="1" applyBorder="1" applyAlignment="1">
      <alignment horizontal="left" indent="1"/>
    </xf>
    <xf numFmtId="0" fontId="50" fillId="31" borderId="134" xfId="25" applyFont="1" applyFill="1" applyBorder="1"/>
    <xf numFmtId="0" fontId="45" fillId="31" borderId="0" xfId="25" applyFill="1" applyProtection="1">
      <protection hidden="1"/>
    </xf>
    <xf numFmtId="0" fontId="51" fillId="31" borderId="133" xfId="25" applyFont="1" applyFill="1" applyBorder="1" applyAlignment="1" applyProtection="1">
      <alignment horizontal="left" indent="1"/>
      <protection hidden="1"/>
    </xf>
    <xf numFmtId="0" fontId="50" fillId="31" borderId="133" xfId="25" applyFont="1" applyFill="1" applyBorder="1" applyProtection="1">
      <protection hidden="1"/>
    </xf>
    <xf numFmtId="0" fontId="50" fillId="0" borderId="0" xfId="25" applyFont="1" applyFill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57" fillId="0" borderId="0" xfId="25" applyFont="1" applyFill="1" applyBorder="1" applyProtection="1">
      <protection hidden="1"/>
    </xf>
    <xf numFmtId="0" fontId="59" fillId="0" borderId="0" xfId="25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55" fillId="0" borderId="0" xfId="0" applyFont="1" applyFill="1" applyProtection="1">
      <protection hidden="1"/>
    </xf>
    <xf numFmtId="0" fontId="45" fillId="32" borderId="0" xfId="25" applyFill="1" applyProtection="1">
      <protection hidden="1"/>
    </xf>
    <xf numFmtId="0" fontId="17" fillId="34" borderId="0" xfId="0" applyFont="1" applyFill="1" applyProtection="1">
      <protection hidden="1"/>
    </xf>
    <xf numFmtId="0" fontId="17" fillId="33" borderId="0" xfId="0" applyFont="1" applyFill="1" applyProtection="1">
      <protection hidden="1"/>
    </xf>
    <xf numFmtId="0" fontId="17" fillId="35" borderId="0" xfId="0" applyFont="1" applyFill="1" applyProtection="1">
      <protection hidden="1"/>
    </xf>
    <xf numFmtId="0" fontId="17" fillId="33" borderId="0" xfId="0" applyFont="1" applyFill="1" applyAlignment="1" applyProtection="1">
      <alignment horizontal="center"/>
      <protection hidden="1"/>
    </xf>
    <xf numFmtId="0" fontId="17" fillId="36" borderId="0" xfId="0" applyFont="1" applyFill="1" applyProtection="1">
      <protection hidden="1"/>
    </xf>
    <xf numFmtId="44" fontId="1" fillId="36" borderId="0" xfId="3" applyFill="1" applyAlignment="1" applyProtection="1">
      <alignment horizontal="center"/>
      <protection hidden="1"/>
    </xf>
    <xf numFmtId="168" fontId="1" fillId="33" borderId="0" xfId="3" applyNumberFormat="1" applyFill="1" applyAlignment="1" applyProtection="1">
      <alignment horizontal="center"/>
      <protection hidden="1"/>
    </xf>
    <xf numFmtId="168" fontId="45" fillId="14" borderId="0" xfId="25" applyNumberFormat="1" applyFill="1" applyProtection="1">
      <protection hidden="1"/>
    </xf>
    <xf numFmtId="0" fontId="20" fillId="14" borderId="0" xfId="0" applyFont="1" applyFill="1" applyAlignment="1" applyProtection="1">
      <alignment vertical="center" wrapText="1"/>
      <protection hidden="1"/>
    </xf>
    <xf numFmtId="44" fontId="1" fillId="33" borderId="0" xfId="3" applyNumberFormat="1" applyFill="1" applyAlignment="1" applyProtection="1">
      <alignment horizontal="center"/>
      <protection hidden="1"/>
    </xf>
    <xf numFmtId="9" fontId="0" fillId="0" borderId="0" xfId="24" applyFont="1"/>
    <xf numFmtId="43" fontId="0" fillId="0" borderId="0" xfId="29" applyFont="1"/>
    <xf numFmtId="170" fontId="61" fillId="14" borderId="0" xfId="0" applyNumberFormat="1" applyFont="1" applyFill="1" applyAlignment="1" applyProtection="1">
      <alignment horizontal="center"/>
      <protection hidden="1"/>
    </xf>
    <xf numFmtId="170" fontId="61" fillId="14" borderId="0" xfId="0" applyNumberFormat="1" applyFont="1" applyFill="1" applyProtection="1">
      <protection hidden="1"/>
    </xf>
    <xf numFmtId="169" fontId="62" fillId="14" borderId="0" xfId="0" applyNumberFormat="1" applyFont="1" applyFill="1" applyAlignment="1" applyProtection="1">
      <alignment horizontal="center"/>
      <protection hidden="1"/>
    </xf>
    <xf numFmtId="0" fontId="63" fillId="33" borderId="0" xfId="0" applyFont="1" applyFill="1" applyAlignment="1" applyProtection="1">
      <alignment horizontal="center"/>
      <protection hidden="1"/>
    </xf>
    <xf numFmtId="171" fontId="61" fillId="14" borderId="0" xfId="0" applyNumberFormat="1" applyFont="1" applyFill="1" applyAlignment="1" applyProtection="1">
      <alignment horizontal="center"/>
      <protection hidden="1"/>
    </xf>
    <xf numFmtId="171" fontId="61" fillId="14" borderId="0" xfId="0" applyNumberFormat="1" applyFont="1" applyFill="1" applyProtection="1">
      <protection hidden="1"/>
    </xf>
    <xf numFmtId="0" fontId="64" fillId="14" borderId="0" xfId="0" applyFont="1" applyFill="1" applyBorder="1" applyAlignment="1" applyProtection="1">
      <protection hidden="1"/>
    </xf>
    <xf numFmtId="0" fontId="67" fillId="37" borderId="0" xfId="30"/>
    <xf numFmtId="0" fontId="11" fillId="2" borderId="0" xfId="12"/>
    <xf numFmtId="0" fontId="11" fillId="2" borderId="0" xfId="12" applyProtection="1">
      <protection hidden="1"/>
    </xf>
    <xf numFmtId="0" fontId="11" fillId="2" borderId="0" xfId="12" applyBorder="1" applyAlignment="1" applyProtection="1"/>
    <xf numFmtId="0" fontId="11" fillId="2" borderId="0" xfId="12" applyAlignment="1" applyProtection="1"/>
    <xf numFmtId="0" fontId="11" fillId="2" borderId="0" xfId="12" applyAlignment="1">
      <alignment horizontal="left"/>
    </xf>
    <xf numFmtId="0" fontId="9" fillId="7" borderId="0" xfId="9"/>
    <xf numFmtId="168" fontId="17" fillId="14" borderId="0" xfId="0" applyNumberFormat="1" applyFont="1" applyFill="1" applyProtection="1">
      <protection hidden="1"/>
    </xf>
    <xf numFmtId="172" fontId="17" fillId="14" borderId="0" xfId="0" applyNumberFormat="1" applyFont="1" applyFill="1" applyProtection="1">
      <protection hidden="1"/>
    </xf>
    <xf numFmtId="173" fontId="17" fillId="14" borderId="0" xfId="0" applyNumberFormat="1" applyFont="1" applyFill="1" applyProtection="1">
      <protection hidden="1"/>
    </xf>
    <xf numFmtId="174" fontId="1" fillId="33" borderId="0" xfId="3" applyNumberFormat="1" applyFill="1" applyAlignment="1" applyProtection="1">
      <alignment horizontal="center"/>
      <protection hidden="1"/>
    </xf>
    <xf numFmtId="175" fontId="17" fillId="14" borderId="0" xfId="0" applyNumberFormat="1" applyFont="1" applyFill="1" applyProtection="1">
      <protection hidden="1"/>
    </xf>
    <xf numFmtId="0" fontId="47" fillId="31" borderId="0" xfId="25" applyFont="1" applyFill="1" applyAlignment="1">
      <alignment horizontal="center" vertical="center" wrapText="1"/>
    </xf>
    <xf numFmtId="0" fontId="47" fillId="0" borderId="0" xfId="25" applyFont="1" applyAlignment="1">
      <alignment horizontal="center" vertical="center" wrapText="1"/>
    </xf>
    <xf numFmtId="0" fontId="60" fillId="0" borderId="0" xfId="25" applyFont="1" applyBorder="1" applyAlignment="1">
      <alignment horizontal="center" vertical="center" wrapText="1"/>
    </xf>
    <xf numFmtId="0" fontId="60" fillId="0" borderId="155" xfId="25" applyFont="1" applyBorder="1" applyAlignment="1">
      <alignment horizontal="center" vertical="center" wrapText="1"/>
    </xf>
    <xf numFmtId="0" fontId="47" fillId="31" borderId="0" xfId="25" applyFont="1" applyFill="1" applyAlignment="1">
      <alignment horizontal="center" vertical="center"/>
    </xf>
    <xf numFmtId="0" fontId="47" fillId="31" borderId="0" xfId="25" applyFont="1" applyFill="1" applyAlignment="1" applyProtection="1">
      <alignment horizontal="center" vertical="center"/>
      <protection locked="0" hidden="1"/>
    </xf>
    <xf numFmtId="0" fontId="50" fillId="32" borderId="133" xfId="25" applyFont="1" applyFill="1" applyBorder="1" applyAlignment="1" applyProtection="1">
      <alignment horizontal="center"/>
      <protection locked="0" hidden="1"/>
    </xf>
    <xf numFmtId="0" fontId="47" fillId="31" borderId="136" xfId="25" applyFont="1" applyFill="1" applyBorder="1" applyAlignment="1" applyProtection="1">
      <alignment horizontal="center" vertical="center"/>
      <protection locked="0" hidden="1"/>
    </xf>
    <xf numFmtId="0" fontId="47" fillId="31" borderId="0" xfId="25" applyFont="1" applyFill="1" applyBorder="1" applyAlignment="1" applyProtection="1">
      <alignment horizontal="center" vertical="center"/>
      <protection locked="0" hidden="1"/>
    </xf>
    <xf numFmtId="0" fontId="45" fillId="14" borderId="0" xfId="25" applyFill="1" applyBorder="1" applyAlignment="1" applyProtection="1">
      <alignment horizontal="center"/>
      <protection hidden="1"/>
    </xf>
    <xf numFmtId="0" fontId="50" fillId="14" borderId="0" xfId="25" applyFont="1" applyFill="1" applyBorder="1" applyAlignment="1" applyProtection="1">
      <alignment horizontal="center"/>
      <protection hidden="1"/>
    </xf>
    <xf numFmtId="164" fontId="65" fillId="14" borderId="0" xfId="0" applyNumberFormat="1" applyFont="1" applyFill="1" applyBorder="1" applyAlignment="1" applyProtection="1">
      <alignment horizontal="center"/>
      <protection hidden="1"/>
    </xf>
    <xf numFmtId="164" fontId="53" fillId="14" borderId="160" xfId="0" applyNumberFormat="1" applyFont="1" applyFill="1" applyBorder="1" applyAlignment="1" applyProtection="1">
      <alignment horizontal="center"/>
      <protection hidden="1"/>
    </xf>
    <xf numFmtId="164" fontId="53" fillId="14" borderId="110" xfId="0" applyNumberFormat="1" applyFont="1" applyFill="1" applyBorder="1" applyAlignment="1" applyProtection="1">
      <alignment horizontal="center"/>
      <protection hidden="1"/>
    </xf>
    <xf numFmtId="164" fontId="54" fillId="14" borderId="143" xfId="0" applyNumberFormat="1" applyFont="1" applyFill="1" applyBorder="1" applyAlignment="1" applyProtection="1">
      <alignment horizontal="center"/>
      <protection hidden="1"/>
    </xf>
    <xf numFmtId="164" fontId="54" fillId="14" borderId="142" xfId="0" applyNumberFormat="1" applyFont="1" applyFill="1" applyBorder="1" applyAlignment="1" applyProtection="1">
      <alignment horizontal="center"/>
      <protection hidden="1"/>
    </xf>
    <xf numFmtId="164" fontId="66" fillId="14" borderId="0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Protection="1">
      <protection hidden="1"/>
    </xf>
    <xf numFmtId="0" fontId="17" fillId="20" borderId="60" xfId="0" applyFont="1" applyFill="1" applyBorder="1" applyProtection="1">
      <protection hidden="1"/>
    </xf>
    <xf numFmtId="0" fontId="17" fillId="20" borderId="61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 wrapText="1"/>
      <protection hidden="1"/>
    </xf>
    <xf numFmtId="0" fontId="17" fillId="20" borderId="62" xfId="0" applyFont="1" applyFill="1" applyBorder="1" applyAlignment="1" applyProtection="1">
      <alignment horizontal="center" wrapText="1"/>
      <protection hidden="1"/>
    </xf>
    <xf numFmtId="0" fontId="17" fillId="20" borderId="63" xfId="0" applyFont="1" applyFill="1" applyBorder="1" applyAlignment="1" applyProtection="1">
      <alignment horizontal="center" wrapText="1"/>
      <protection hidden="1"/>
    </xf>
    <xf numFmtId="0" fontId="17" fillId="14" borderId="64" xfId="0" applyFont="1" applyFill="1" applyBorder="1" applyAlignment="1" applyProtection="1">
      <alignment horizontal="center"/>
      <protection hidden="1"/>
    </xf>
    <xf numFmtId="0" fontId="17" fillId="14" borderId="65" xfId="0" applyFont="1" applyFill="1" applyBorder="1" applyAlignment="1" applyProtection="1">
      <alignment horizontal="center"/>
      <protection hidden="1"/>
    </xf>
    <xf numFmtId="0" fontId="17" fillId="14" borderId="66" xfId="0" applyFont="1" applyFill="1" applyBorder="1" applyAlignment="1" applyProtection="1">
      <alignment horizontal="center"/>
      <protection hidden="1"/>
    </xf>
    <xf numFmtId="0" fontId="17" fillId="20" borderId="60" xfId="0" applyFont="1" applyFill="1" applyBorder="1" applyAlignment="1" applyProtection="1">
      <alignment horizontal="center"/>
      <protection hidden="1"/>
    </xf>
    <xf numFmtId="0" fontId="17" fillId="14" borderId="67" xfId="0" applyFont="1" applyFill="1" applyBorder="1" applyAlignment="1" applyProtection="1">
      <alignment horizontal="center"/>
      <protection hidden="1"/>
    </xf>
    <xf numFmtId="0" fontId="17" fillId="14" borderId="68" xfId="0" applyFont="1" applyFill="1" applyBorder="1" applyAlignment="1" applyProtection="1">
      <alignment horizontal="center"/>
      <protection hidden="1"/>
    </xf>
    <xf numFmtId="0" fontId="17" fillId="14" borderId="69" xfId="0" applyFont="1" applyFill="1" applyBorder="1" applyAlignment="1" applyProtection="1">
      <alignment horizontal="center"/>
      <protection hidden="1"/>
    </xf>
    <xf numFmtId="0" fontId="17" fillId="26" borderId="82" xfId="0" applyFont="1" applyFill="1" applyBorder="1" applyAlignment="1" applyProtection="1">
      <alignment horizontal="center" shrinkToFit="1"/>
      <protection hidden="1"/>
    </xf>
    <xf numFmtId="0" fontId="17" fillId="26" borderId="83" xfId="0" applyFont="1" applyFill="1" applyBorder="1" applyAlignment="1" applyProtection="1">
      <alignment horizontal="center" shrinkToFit="1"/>
      <protection hidden="1"/>
    </xf>
    <xf numFmtId="0" fontId="17" fillId="26" borderId="84" xfId="0" applyFont="1" applyFill="1" applyBorder="1" applyAlignment="1" applyProtection="1">
      <alignment horizontal="center" shrinkToFit="1"/>
      <protection hidden="1"/>
    </xf>
    <xf numFmtId="0" fontId="17" fillId="26" borderId="58" xfId="0" applyFont="1" applyFill="1" applyBorder="1" applyAlignment="1" applyProtection="1">
      <alignment horizontal="center" shrinkToFit="1"/>
      <protection hidden="1"/>
    </xf>
    <xf numFmtId="0" fontId="17" fillId="26" borderId="59" xfId="0" applyFont="1" applyFill="1" applyBorder="1" applyAlignment="1" applyProtection="1">
      <alignment horizontal="center" shrinkToFit="1"/>
      <protection hidden="1"/>
    </xf>
    <xf numFmtId="0" fontId="42" fillId="14" borderId="70" xfId="0" applyFont="1" applyFill="1" applyBorder="1" applyAlignment="1" applyProtection="1">
      <alignment horizontal="center" shrinkToFit="1"/>
      <protection hidden="1"/>
    </xf>
    <xf numFmtId="0" fontId="42" fillId="14" borderId="26" xfId="0" applyFont="1" applyFill="1" applyBorder="1" applyAlignment="1" applyProtection="1">
      <alignment horizontal="center" shrinkToFit="1"/>
      <protection hidden="1"/>
    </xf>
    <xf numFmtId="0" fontId="42" fillId="14" borderId="71" xfId="0" applyFont="1" applyFill="1" applyBorder="1" applyAlignment="1" applyProtection="1">
      <alignment horizontal="center" shrinkToFit="1"/>
      <protection hidden="1"/>
    </xf>
    <xf numFmtId="0" fontId="17" fillId="21" borderId="67" xfId="0" applyFont="1" applyFill="1" applyBorder="1" applyAlignment="1" applyProtection="1">
      <alignment horizontal="center"/>
      <protection hidden="1"/>
    </xf>
    <xf numFmtId="0" fontId="17" fillId="21" borderId="68" xfId="0" applyFont="1" applyFill="1" applyBorder="1" applyAlignment="1" applyProtection="1">
      <alignment horizontal="center"/>
      <protection hidden="1"/>
    </xf>
    <xf numFmtId="0" fontId="17" fillId="21" borderId="69" xfId="0" applyFont="1" applyFill="1" applyBorder="1" applyAlignment="1" applyProtection="1">
      <alignment horizontal="center"/>
      <protection hidden="1"/>
    </xf>
    <xf numFmtId="0" fontId="22" fillId="14" borderId="73" xfId="0" applyFont="1" applyFill="1" applyBorder="1" applyAlignment="1" applyProtection="1">
      <alignment horizontal="center" wrapText="1"/>
      <protection hidden="1"/>
    </xf>
    <xf numFmtId="0" fontId="22" fillId="14" borderId="74" xfId="0" applyFont="1" applyFill="1" applyBorder="1" applyAlignment="1" applyProtection="1">
      <alignment horizontal="center" wrapText="1"/>
      <protection hidden="1"/>
    </xf>
    <xf numFmtId="0" fontId="22" fillId="14" borderId="75" xfId="0" applyFont="1" applyFill="1" applyBorder="1" applyAlignment="1" applyProtection="1">
      <alignment horizontal="center" wrapText="1"/>
      <protection hidden="1"/>
    </xf>
    <xf numFmtId="0" fontId="22" fillId="14" borderId="76" xfId="0" applyFont="1" applyFill="1" applyBorder="1" applyAlignment="1" applyProtection="1">
      <alignment horizontal="center" wrapText="1"/>
      <protection hidden="1"/>
    </xf>
    <xf numFmtId="0" fontId="22" fillId="14" borderId="77" xfId="0" applyFont="1" applyFill="1" applyBorder="1" applyAlignment="1" applyProtection="1">
      <alignment horizontal="center" wrapText="1"/>
      <protection hidden="1"/>
    </xf>
    <xf numFmtId="0" fontId="22" fillId="14" borderId="78" xfId="0" applyFont="1" applyFill="1" applyBorder="1" applyAlignment="1" applyProtection="1">
      <alignment horizontal="center" wrapText="1"/>
      <protection hidden="1"/>
    </xf>
    <xf numFmtId="0" fontId="17" fillId="14" borderId="79" xfId="0" applyFont="1" applyFill="1" applyBorder="1" applyAlignment="1" applyProtection="1">
      <alignment horizontal="center"/>
      <protection hidden="1"/>
    </xf>
    <xf numFmtId="0" fontId="17" fillId="14" borderId="80" xfId="0" applyFont="1" applyFill="1" applyBorder="1" applyAlignment="1" applyProtection="1">
      <alignment horizontal="center"/>
      <protection hidden="1"/>
    </xf>
    <xf numFmtId="0" fontId="17" fillId="14" borderId="81" xfId="0" applyFont="1" applyFill="1" applyBorder="1" applyAlignment="1" applyProtection="1">
      <alignment horizontal="center"/>
      <protection hidden="1"/>
    </xf>
    <xf numFmtId="0" fontId="17" fillId="23" borderId="0" xfId="0" applyFont="1" applyFill="1" applyBorder="1" applyAlignment="1" applyProtection="1">
      <alignment horizontal="center"/>
      <protection hidden="1"/>
    </xf>
    <xf numFmtId="164" fontId="17" fillId="14" borderId="13" xfId="0" applyNumberFormat="1" applyFont="1" applyFill="1" applyBorder="1" applyAlignment="1" applyProtection="1">
      <alignment horizontal="center"/>
      <protection hidden="1"/>
    </xf>
    <xf numFmtId="164" fontId="17" fillId="14" borderId="85" xfId="0" applyNumberFormat="1" applyFont="1" applyFill="1" applyBorder="1" applyAlignment="1" applyProtection="1">
      <alignment horizontal="center"/>
      <protection hidden="1"/>
    </xf>
    <xf numFmtId="164" fontId="17" fillId="14" borderId="15" xfId="0" applyNumberFormat="1" applyFont="1" applyFill="1" applyBorder="1" applyAlignment="1" applyProtection="1">
      <alignment horizontal="center"/>
      <protection hidden="1"/>
    </xf>
    <xf numFmtId="164" fontId="17" fillId="14" borderId="86" xfId="0" applyNumberFormat="1" applyFont="1" applyFill="1" applyBorder="1" applyAlignment="1" applyProtection="1">
      <alignment horizontal="center"/>
      <protection hidden="1"/>
    </xf>
    <xf numFmtId="164" fontId="17" fillId="14" borderId="87" xfId="0" applyNumberFormat="1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07" xfId="0" applyFont="1" applyFill="1" applyBorder="1" applyAlignment="1" applyProtection="1">
      <alignment horizontal="center"/>
      <protection hidden="1"/>
    </xf>
    <xf numFmtId="0" fontId="17" fillId="26" borderId="72" xfId="0" applyFont="1" applyFill="1" applyBorder="1" applyAlignment="1" applyProtection="1">
      <alignment horizontal="center" shrinkToFit="1"/>
      <protection hidden="1"/>
    </xf>
    <xf numFmtId="0" fontId="47" fillId="31" borderId="0" xfId="25" applyFont="1" applyFill="1" applyAlignment="1" applyProtection="1">
      <alignment horizontal="center" vertical="center"/>
      <protection hidden="1"/>
    </xf>
    <xf numFmtId="0" fontId="45" fillId="0" borderId="0" xfId="25" applyFill="1" applyAlignment="1" applyProtection="1">
      <alignment horizontal="center"/>
      <protection hidden="1"/>
    </xf>
    <xf numFmtId="0" fontId="17" fillId="14" borderId="91" xfId="0" applyFont="1" applyFill="1" applyBorder="1" applyAlignment="1" applyProtection="1">
      <alignment horizontal="center"/>
      <protection hidden="1"/>
    </xf>
    <xf numFmtId="0" fontId="17" fillId="14" borderId="92" xfId="0" applyFont="1" applyFill="1" applyBorder="1" applyAlignment="1" applyProtection="1">
      <alignment horizontal="center"/>
      <protection hidden="1"/>
    </xf>
    <xf numFmtId="0" fontId="17" fillId="14" borderId="93" xfId="0" applyFont="1" applyFill="1" applyBorder="1" applyAlignment="1" applyProtection="1">
      <alignment horizontal="center"/>
      <protection hidden="1"/>
    </xf>
    <xf numFmtId="0" fontId="17" fillId="26" borderId="94" xfId="0" applyFont="1" applyFill="1" applyBorder="1" applyAlignment="1" applyProtection="1">
      <alignment horizontal="center" shrinkToFit="1"/>
      <protection hidden="1"/>
    </xf>
    <xf numFmtId="0" fontId="17" fillId="26" borderId="95" xfId="0" applyFont="1" applyFill="1" applyBorder="1" applyAlignment="1" applyProtection="1">
      <alignment horizontal="center" shrinkToFit="1"/>
      <protection hidden="1"/>
    </xf>
    <xf numFmtId="0" fontId="17" fillId="26" borderId="96" xfId="0" applyFont="1" applyFill="1" applyBorder="1" applyAlignment="1" applyProtection="1">
      <alignment horizontal="center" shrinkToFit="1"/>
      <protection hidden="1"/>
    </xf>
    <xf numFmtId="0" fontId="31" fillId="14" borderId="100" xfId="0" applyFont="1" applyFill="1" applyBorder="1" applyAlignment="1" applyProtection="1">
      <alignment horizontal="center"/>
      <protection hidden="1"/>
    </xf>
    <xf numFmtId="0" fontId="31" fillId="14" borderId="101" xfId="0" applyFont="1" applyFill="1" applyBorder="1" applyAlignment="1" applyProtection="1">
      <alignment horizontal="center"/>
      <protection hidden="1"/>
    </xf>
    <xf numFmtId="0" fontId="31" fillId="14" borderId="102" xfId="0" applyFont="1" applyFill="1" applyBorder="1" applyAlignment="1" applyProtection="1">
      <alignment horizontal="center"/>
      <protection hidden="1"/>
    </xf>
    <xf numFmtId="165" fontId="17" fillId="20" borderId="103" xfId="0" applyNumberFormat="1" applyFont="1" applyFill="1" applyBorder="1" applyAlignment="1" applyProtection="1">
      <alignment horizontal="center"/>
      <protection hidden="1"/>
    </xf>
    <xf numFmtId="165" fontId="17" fillId="20" borderId="104" xfId="0" applyNumberFormat="1" applyFont="1" applyFill="1" applyBorder="1" applyAlignment="1" applyProtection="1">
      <alignment horizontal="center"/>
      <protection hidden="1"/>
    </xf>
    <xf numFmtId="165" fontId="17" fillId="20" borderId="105" xfId="0" applyNumberFormat="1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Protection="1">
      <protection hidden="1"/>
    </xf>
    <xf numFmtId="0" fontId="56" fillId="31" borderId="153" xfId="25" applyFont="1" applyFill="1" applyBorder="1" applyAlignment="1" applyProtection="1">
      <alignment horizontal="center" vertical="center"/>
      <protection locked="0" hidden="1"/>
    </xf>
    <xf numFmtId="0" fontId="56" fillId="31" borderId="154" xfId="25" applyFont="1" applyFill="1" applyBorder="1" applyAlignment="1" applyProtection="1">
      <alignment horizontal="center" vertical="center"/>
      <protection locked="0" hidden="1"/>
    </xf>
    <xf numFmtId="0" fontId="56" fillId="31" borderId="136" xfId="25" applyFont="1" applyFill="1" applyBorder="1" applyAlignment="1" applyProtection="1">
      <alignment horizontal="center" vertical="center"/>
      <protection locked="0" hidden="1"/>
    </xf>
    <xf numFmtId="0" fontId="56" fillId="31" borderId="0" xfId="25" applyFont="1" applyFill="1" applyBorder="1" applyAlignment="1" applyProtection="1">
      <alignment horizontal="center" vertical="center"/>
      <protection locked="0" hidden="1"/>
    </xf>
    <xf numFmtId="0" fontId="17" fillId="14" borderId="108" xfId="0" applyFont="1" applyFill="1" applyBorder="1" applyAlignment="1" applyProtection="1">
      <alignment horizontal="center"/>
      <protection hidden="1"/>
    </xf>
    <xf numFmtId="0" fontId="17" fillId="14" borderId="109" xfId="0" applyFont="1" applyFill="1" applyBorder="1" applyAlignment="1" applyProtection="1">
      <alignment horizontal="center"/>
      <protection hidden="1"/>
    </xf>
    <xf numFmtId="0" fontId="17" fillId="14" borderId="159" xfId="0" applyFont="1" applyFill="1" applyBorder="1" applyAlignment="1" applyProtection="1">
      <alignment horizontal="center"/>
      <protection hidden="1"/>
    </xf>
    <xf numFmtId="0" fontId="19" fillId="14" borderId="94" xfId="0" applyFont="1" applyFill="1" applyBorder="1" applyAlignment="1" applyProtection="1">
      <alignment horizontal="center"/>
      <protection hidden="1"/>
    </xf>
    <xf numFmtId="0" fontId="19" fillId="14" borderId="95" xfId="0" applyFont="1" applyFill="1" applyBorder="1" applyAlignment="1" applyProtection="1">
      <alignment horizontal="center"/>
      <protection hidden="1"/>
    </xf>
    <xf numFmtId="9" fontId="51" fillId="32" borderId="133" xfId="24" applyFont="1" applyFill="1" applyBorder="1" applyAlignment="1" applyProtection="1">
      <alignment horizontal="center"/>
      <protection locked="0" hidden="1"/>
    </xf>
    <xf numFmtId="165" fontId="51" fillId="32" borderId="133" xfId="25" applyNumberFormat="1" applyFont="1" applyFill="1" applyBorder="1" applyAlignment="1" applyProtection="1">
      <alignment horizontal="center"/>
      <protection locked="0" hidden="1"/>
    </xf>
    <xf numFmtId="0" fontId="51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Border="1" applyAlignment="1" applyProtection="1">
      <alignment horizontal="center" wrapText="1"/>
      <protection hidden="1"/>
    </xf>
    <xf numFmtId="0" fontId="45" fillId="0" borderId="135" xfId="25" applyFill="1" applyBorder="1" applyAlignment="1" applyProtection="1">
      <alignment horizontal="center" wrapText="1"/>
      <protection hidden="1"/>
    </xf>
    <xf numFmtId="0" fontId="19" fillId="14" borderId="156" xfId="0" applyFont="1" applyFill="1" applyBorder="1" applyAlignment="1" applyProtection="1">
      <alignment horizontal="center"/>
      <protection hidden="1"/>
    </xf>
    <xf numFmtId="0" fontId="19" fillId="14" borderId="157" xfId="0" applyFont="1" applyFill="1" applyBorder="1" applyAlignment="1" applyProtection="1">
      <alignment horizontal="center"/>
      <protection hidden="1"/>
    </xf>
    <xf numFmtId="0" fontId="19" fillId="14" borderId="158" xfId="0" applyFont="1" applyFill="1" applyBorder="1" applyAlignment="1" applyProtection="1">
      <alignment horizontal="center"/>
      <protection hidden="1"/>
    </xf>
    <xf numFmtId="0" fontId="43" fillId="14" borderId="111" xfId="0" applyFont="1" applyFill="1" applyBorder="1" applyAlignment="1" applyProtection="1">
      <alignment horizontal="right"/>
      <protection hidden="1"/>
    </xf>
    <xf numFmtId="0" fontId="43" fillId="14" borderId="112" xfId="0" applyFont="1" applyFill="1" applyBorder="1" applyAlignment="1" applyProtection="1">
      <alignment horizontal="right"/>
      <protection hidden="1"/>
    </xf>
    <xf numFmtId="0" fontId="43" fillId="14" borderId="113" xfId="0" applyFont="1" applyFill="1" applyBorder="1" applyAlignment="1" applyProtection="1">
      <alignment horizontal="right"/>
      <protection hidden="1"/>
    </xf>
    <xf numFmtId="0" fontId="44" fillId="14" borderId="111" xfId="0" applyFont="1" applyFill="1" applyBorder="1" applyAlignment="1" applyProtection="1">
      <alignment horizontal="right"/>
      <protection hidden="1"/>
    </xf>
    <xf numFmtId="0" fontId="44" fillId="14" borderId="112" xfId="0" applyFont="1" applyFill="1" applyBorder="1" applyAlignment="1" applyProtection="1">
      <alignment horizontal="right"/>
      <protection hidden="1"/>
    </xf>
    <xf numFmtId="0" fontId="44" fillId="14" borderId="113" xfId="0" applyFont="1" applyFill="1" applyBorder="1" applyAlignment="1" applyProtection="1">
      <alignment horizontal="right"/>
      <protection hidden="1"/>
    </xf>
    <xf numFmtId="0" fontId="17" fillId="14" borderId="115" xfId="0" applyFont="1" applyFill="1" applyBorder="1" applyAlignment="1" applyProtection="1">
      <alignment horizontal="center"/>
      <protection hidden="1"/>
    </xf>
    <xf numFmtId="0" fontId="17" fillId="14" borderId="116" xfId="0" applyFont="1" applyFill="1" applyBorder="1" applyAlignment="1" applyProtection="1">
      <alignment horizontal="center"/>
      <protection hidden="1"/>
    </xf>
    <xf numFmtId="0" fontId="17" fillId="14" borderId="117" xfId="0" applyFont="1" applyFill="1" applyBorder="1" applyAlignment="1" applyProtection="1">
      <alignment horizontal="center"/>
      <protection hidden="1"/>
    </xf>
    <xf numFmtId="0" fontId="17" fillId="14" borderId="70" xfId="0" applyFont="1" applyFill="1" applyBorder="1" applyAlignment="1" applyProtection="1">
      <alignment horizontal="center"/>
      <protection hidden="1"/>
    </xf>
    <xf numFmtId="0" fontId="17" fillId="14" borderId="26" xfId="0" applyFont="1" applyFill="1" applyBorder="1" applyAlignment="1" applyProtection="1">
      <alignment horizontal="center"/>
      <protection hidden="1"/>
    </xf>
    <xf numFmtId="0" fontId="17" fillId="14" borderId="75" xfId="0" applyFont="1" applyFill="1" applyBorder="1" applyAlignment="1" applyProtection="1">
      <alignment horizontal="center"/>
      <protection hidden="1"/>
    </xf>
    <xf numFmtId="0" fontId="17" fillId="26" borderId="58" xfId="0" applyFont="1" applyFill="1" applyBorder="1" applyAlignment="1" applyProtection="1">
      <alignment horizontal="center" shrinkToFit="1"/>
      <protection locked="0" hidden="1"/>
    </xf>
    <xf numFmtId="0" fontId="17" fillId="26" borderId="74" xfId="0" applyFont="1" applyFill="1" applyBorder="1" applyAlignment="1" applyProtection="1">
      <alignment horizontal="center" shrinkToFit="1"/>
      <protection locked="0" hidden="1"/>
    </xf>
    <xf numFmtId="0" fontId="17" fillId="26" borderId="88" xfId="0" applyFont="1" applyFill="1" applyBorder="1" applyAlignment="1" applyProtection="1">
      <alignment horizontal="center" shrinkToFit="1"/>
      <protection locked="0" hidden="1"/>
    </xf>
    <xf numFmtId="0" fontId="17" fillId="26" borderId="89" xfId="0" applyFont="1" applyFill="1" applyBorder="1" applyAlignment="1" applyProtection="1">
      <alignment horizontal="center" shrinkToFit="1"/>
      <protection locked="0" hidden="1"/>
    </xf>
    <xf numFmtId="0" fontId="17" fillId="26" borderId="90" xfId="0" applyFont="1" applyFill="1" applyBorder="1" applyAlignment="1" applyProtection="1">
      <alignment horizontal="center" shrinkToFit="1"/>
      <protection locked="0" hidden="1"/>
    </xf>
    <xf numFmtId="0" fontId="31" fillId="14" borderId="31" xfId="0" applyFont="1" applyFill="1" applyBorder="1" applyAlignment="1" applyProtection="1">
      <alignment horizontal="center" wrapText="1"/>
      <protection hidden="1"/>
    </xf>
    <xf numFmtId="0" fontId="31" fillId="14" borderId="0" xfId="0" applyFont="1" applyFill="1" applyAlignment="1" applyProtection="1">
      <alignment horizontal="center" wrapText="1"/>
      <protection hidden="1"/>
    </xf>
    <xf numFmtId="0" fontId="17" fillId="20" borderId="60" xfId="0" applyFont="1" applyFill="1" applyBorder="1" applyProtection="1">
      <protection locked="0"/>
    </xf>
    <xf numFmtId="0" fontId="17" fillId="20" borderId="60" xfId="0" applyFont="1" applyFill="1" applyBorder="1" applyAlignment="1" applyProtection="1">
      <alignment horizontal="center"/>
      <protection locked="0"/>
    </xf>
    <xf numFmtId="3" fontId="17" fillId="20" borderId="60" xfId="0" applyNumberFormat="1" applyFont="1" applyFill="1" applyBorder="1" applyProtection="1">
      <protection locked="0"/>
    </xf>
    <xf numFmtId="9" fontId="17" fillId="20" borderId="60" xfId="0" applyNumberFormat="1" applyFont="1" applyFill="1" applyBorder="1" applyAlignment="1" applyProtection="1">
      <alignment horizontal="center"/>
      <protection locked="0"/>
    </xf>
    <xf numFmtId="14" fontId="17" fillId="20" borderId="61" xfId="0" applyNumberFormat="1" applyFont="1" applyFill="1" applyBorder="1" applyProtection="1">
      <protection locked="0"/>
    </xf>
    <xf numFmtId="0" fontId="17" fillId="20" borderId="61" xfId="0" applyFont="1" applyFill="1" applyBorder="1" applyProtection="1">
      <protection locked="0"/>
    </xf>
    <xf numFmtId="0" fontId="17" fillId="20" borderId="53" xfId="0" applyFont="1" applyFill="1" applyBorder="1" applyAlignment="1" applyProtection="1">
      <alignment horizontal="center" wrapText="1"/>
      <protection locked="0"/>
    </xf>
    <xf numFmtId="0" fontId="17" fillId="20" borderId="62" xfId="0" applyFont="1" applyFill="1" applyBorder="1" applyAlignment="1" applyProtection="1">
      <alignment horizontal="center" wrapText="1"/>
      <protection locked="0"/>
    </xf>
    <xf numFmtId="0" fontId="17" fillId="20" borderId="63" xfId="0" applyFont="1" applyFill="1" applyBorder="1" applyAlignment="1" applyProtection="1">
      <alignment horizontal="center" wrapText="1"/>
      <protection locked="0"/>
    </xf>
    <xf numFmtId="0" fontId="19" fillId="14" borderId="108" xfId="0" applyFont="1" applyFill="1" applyBorder="1" applyAlignment="1" applyProtection="1">
      <alignment horizontal="center"/>
      <protection hidden="1"/>
    </xf>
    <xf numFmtId="0" fontId="19" fillId="14" borderId="109" xfId="0" applyFont="1" applyFill="1" applyBorder="1" applyAlignment="1" applyProtection="1">
      <alignment horizontal="center"/>
      <protection hidden="1"/>
    </xf>
    <xf numFmtId="0" fontId="19" fillId="14" borderId="110" xfId="0" applyFont="1" applyFill="1" applyBorder="1" applyAlignment="1" applyProtection="1">
      <alignment horizontal="center"/>
      <protection hidden="1"/>
    </xf>
    <xf numFmtId="0" fontId="31" fillId="14" borderId="0" xfId="0" applyNumberFormat="1" applyFont="1" applyFill="1" applyBorder="1" applyAlignment="1" applyProtection="1">
      <alignment horizontal="center" wrapText="1"/>
      <protection hidden="1"/>
    </xf>
    <xf numFmtId="0" fontId="17" fillId="26" borderId="67" xfId="0" applyFont="1" applyFill="1" applyBorder="1" applyAlignment="1" applyProtection="1">
      <alignment horizontal="center" shrinkToFit="1"/>
      <protection locked="0" hidden="1"/>
    </xf>
    <xf numFmtId="0" fontId="17" fillId="26" borderId="68" xfId="0" applyFont="1" applyFill="1" applyBorder="1" applyAlignment="1" applyProtection="1">
      <alignment horizontal="center" shrinkToFit="1"/>
      <protection locked="0" hidden="1"/>
    </xf>
    <xf numFmtId="0" fontId="17" fillId="26" borderId="69" xfId="0" applyFont="1" applyFill="1" applyBorder="1" applyAlignment="1" applyProtection="1">
      <alignment horizontal="center" shrinkToFit="1"/>
      <protection locked="0" hidden="1"/>
    </xf>
    <xf numFmtId="0" fontId="17" fillId="14" borderId="114" xfId="0" applyFont="1" applyFill="1" applyBorder="1" applyAlignment="1" applyProtection="1">
      <alignment horizontal="center"/>
      <protection hidden="1"/>
    </xf>
    <xf numFmtId="0" fontId="17" fillId="22" borderId="67" xfId="0" applyFont="1" applyFill="1" applyBorder="1" applyAlignment="1" applyProtection="1">
      <alignment horizontal="center"/>
      <protection locked="0" hidden="1"/>
    </xf>
    <xf numFmtId="0" fontId="17" fillId="22" borderId="68" xfId="0" applyFont="1" applyFill="1" applyBorder="1" applyAlignment="1" applyProtection="1">
      <alignment horizontal="center"/>
      <protection locked="0" hidden="1"/>
    </xf>
    <xf numFmtId="0" fontId="17" fillId="22" borderId="69" xfId="0" applyFont="1" applyFill="1" applyBorder="1" applyAlignment="1" applyProtection="1">
      <alignment horizontal="center"/>
      <protection locked="0" hidden="1"/>
    </xf>
    <xf numFmtId="0" fontId="32" fillId="14" borderId="92" xfId="0" applyFont="1" applyFill="1" applyBorder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 shrinkToFit="1"/>
      <protection hidden="1"/>
    </xf>
    <xf numFmtId="0" fontId="17" fillId="26" borderId="94" xfId="0" applyFont="1" applyFill="1" applyBorder="1" applyAlignment="1" applyProtection="1">
      <alignment horizontal="center" shrinkToFit="1"/>
      <protection locked="0" hidden="1"/>
    </xf>
    <xf numFmtId="0" fontId="17" fillId="26" borderId="95" xfId="0" applyFont="1" applyFill="1" applyBorder="1" applyAlignment="1" applyProtection="1">
      <alignment horizontal="center" shrinkToFit="1"/>
      <protection locked="0" hidden="1"/>
    </xf>
    <xf numFmtId="0" fontId="17" fillId="26" borderId="96" xfId="0" applyFont="1" applyFill="1" applyBorder="1" applyAlignment="1" applyProtection="1">
      <alignment horizontal="center" shrinkToFit="1"/>
      <protection locked="0" hidden="1"/>
    </xf>
    <xf numFmtId="0" fontId="20" fillId="14" borderId="0" xfId="0" applyFont="1" applyFill="1" applyAlignment="1" applyProtection="1">
      <alignment horizontal="left" vertical="center" wrapText="1"/>
      <protection hidden="1"/>
    </xf>
    <xf numFmtId="0" fontId="17" fillId="26" borderId="72" xfId="0" applyFont="1" applyFill="1" applyBorder="1" applyAlignment="1" applyProtection="1">
      <alignment horizontal="center" shrinkToFit="1"/>
      <protection locked="0" hidden="1"/>
    </xf>
    <xf numFmtId="0" fontId="17" fillId="26" borderId="82" xfId="0" applyFont="1" applyFill="1" applyBorder="1" applyAlignment="1" applyProtection="1">
      <alignment horizontal="center" shrinkToFit="1"/>
      <protection locked="0" hidden="1"/>
    </xf>
    <xf numFmtId="0" fontId="17" fillId="26" borderId="83" xfId="0" applyFont="1" applyFill="1" applyBorder="1" applyAlignment="1" applyProtection="1">
      <alignment horizontal="center" shrinkToFit="1"/>
      <protection locked="0" hidden="1"/>
    </xf>
    <xf numFmtId="0" fontId="17" fillId="26" borderId="84" xfId="0" applyFont="1" applyFill="1" applyBorder="1" applyAlignment="1" applyProtection="1">
      <alignment horizontal="center" shrinkToFit="1"/>
      <protection locked="0" hidden="1"/>
    </xf>
    <xf numFmtId="0" fontId="19" fillId="14" borderId="106" xfId="0" applyFont="1" applyFill="1" applyBorder="1" applyAlignment="1" applyProtection="1">
      <alignment horizontal="center"/>
      <protection hidden="1"/>
    </xf>
    <xf numFmtId="0" fontId="17" fillId="14" borderId="118" xfId="0" applyFont="1" applyFill="1" applyBorder="1" applyAlignment="1" applyProtection="1">
      <alignment horizontal="center"/>
      <protection hidden="1"/>
    </xf>
    <xf numFmtId="0" fontId="17" fillId="14" borderId="119" xfId="0" applyFont="1" applyFill="1" applyBorder="1" applyAlignment="1" applyProtection="1">
      <alignment horizontal="center"/>
      <protection hidden="1"/>
    </xf>
    <xf numFmtId="0" fontId="17" fillId="14" borderId="120" xfId="0" applyFont="1" applyFill="1" applyBorder="1" applyAlignment="1" applyProtection="1">
      <alignment horizontal="center"/>
      <protection hidden="1"/>
    </xf>
    <xf numFmtId="164" fontId="17" fillId="14" borderId="19" xfId="0" applyNumberFormat="1" applyFont="1" applyFill="1" applyBorder="1" applyAlignment="1" applyProtection="1">
      <alignment horizontal="center"/>
      <protection hidden="1"/>
    </xf>
    <xf numFmtId="164" fontId="17" fillId="14" borderId="97" xfId="0" applyNumberFormat="1" applyFont="1" applyFill="1" applyBorder="1" applyAlignment="1" applyProtection="1">
      <alignment horizontal="center"/>
      <protection hidden="1"/>
    </xf>
    <xf numFmtId="164" fontId="17" fillId="14" borderId="27" xfId="0" applyNumberFormat="1" applyFont="1" applyFill="1" applyBorder="1" applyAlignment="1" applyProtection="1">
      <alignment horizontal="center"/>
      <protection hidden="1"/>
    </xf>
    <xf numFmtId="164" fontId="19" fillId="14" borderId="24" xfId="0" applyNumberFormat="1" applyFont="1" applyFill="1" applyBorder="1" applyAlignment="1" applyProtection="1">
      <alignment horizontal="center"/>
      <protection hidden="1"/>
    </xf>
    <xf numFmtId="164" fontId="19" fillId="14" borderId="98" xfId="0" applyNumberFormat="1" applyFont="1" applyFill="1" applyBorder="1" applyAlignment="1" applyProtection="1">
      <alignment horizontal="center"/>
      <protection hidden="1"/>
    </xf>
    <xf numFmtId="164" fontId="19" fillId="14" borderId="99" xfId="0" applyNumberFormat="1" applyFont="1" applyFill="1" applyBorder="1" applyAlignment="1" applyProtection="1">
      <alignment horizontal="center"/>
      <protection hidden="1"/>
    </xf>
    <xf numFmtId="0" fontId="17" fillId="14" borderId="140" xfId="0" applyFont="1" applyFill="1" applyBorder="1" applyAlignment="1" applyProtection="1">
      <alignment horizontal="center"/>
      <protection hidden="1"/>
    </xf>
    <xf numFmtId="0" fontId="17" fillId="14" borderId="141" xfId="0" applyFont="1" applyFill="1" applyBorder="1" applyAlignment="1" applyProtection="1">
      <alignment horizontal="center"/>
      <protection hidden="1"/>
    </xf>
    <xf numFmtId="0" fontId="17" fillId="14" borderId="144" xfId="0" applyFont="1" applyFill="1" applyBorder="1" applyAlignment="1" applyProtection="1">
      <alignment horizontal="center"/>
      <protection hidden="1"/>
    </xf>
    <xf numFmtId="0" fontId="17" fillId="20" borderId="53" xfId="0" applyFont="1" applyFill="1" applyBorder="1" applyProtection="1">
      <protection hidden="1"/>
    </xf>
    <xf numFmtId="0" fontId="17" fillId="20" borderId="62" xfId="0" applyFont="1" applyFill="1" applyBorder="1" applyProtection="1">
      <protection hidden="1"/>
    </xf>
    <xf numFmtId="0" fontId="17" fillId="20" borderId="63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/>
      <protection hidden="1"/>
    </xf>
    <xf numFmtId="0" fontId="17" fillId="20" borderId="63" xfId="0" applyFont="1" applyFill="1" applyBorder="1" applyAlignment="1" applyProtection="1">
      <alignment horizontal="center"/>
      <protection hidden="1"/>
    </xf>
    <xf numFmtId="0" fontId="17" fillId="14" borderId="25" xfId="0" applyFont="1" applyFill="1" applyBorder="1" applyAlignment="1" applyProtection="1">
      <alignment horizontal="center"/>
      <protection hidden="1"/>
    </xf>
    <xf numFmtId="0" fontId="17" fillId="14" borderId="27" xfId="0" applyFont="1" applyFill="1" applyBorder="1" applyAlignment="1" applyProtection="1">
      <alignment horizontal="center"/>
      <protection hidden="1"/>
    </xf>
    <xf numFmtId="0" fontId="17" fillId="14" borderId="121" xfId="0" applyFont="1" applyFill="1" applyBorder="1" applyAlignment="1" applyProtection="1">
      <alignment horizontal="center"/>
      <protection hidden="1"/>
    </xf>
    <xf numFmtId="0" fontId="17" fillId="14" borderId="77" xfId="0" applyFont="1" applyFill="1" applyBorder="1" applyAlignment="1" applyProtection="1">
      <alignment horizontal="center"/>
      <protection hidden="1"/>
    </xf>
    <xf numFmtId="0" fontId="17" fillId="14" borderId="122" xfId="0" applyFont="1" applyFill="1" applyBorder="1" applyAlignment="1" applyProtection="1">
      <alignment horizontal="center"/>
      <protection hidden="1"/>
    </xf>
    <xf numFmtId="0" fontId="17" fillId="14" borderId="137" xfId="0" applyFont="1" applyFill="1" applyBorder="1" applyAlignment="1" applyProtection="1">
      <alignment horizontal="center"/>
      <protection hidden="1"/>
    </xf>
    <xf numFmtId="0" fontId="17" fillId="14" borderId="138" xfId="0" applyFont="1" applyFill="1" applyBorder="1" applyAlignment="1" applyProtection="1">
      <alignment horizontal="center"/>
      <protection hidden="1"/>
    </xf>
    <xf numFmtId="0" fontId="17" fillId="14" borderId="139" xfId="0" applyFont="1" applyFill="1" applyBorder="1" applyAlignment="1" applyProtection="1">
      <alignment horizontal="center"/>
      <protection hidden="1"/>
    </xf>
    <xf numFmtId="0" fontId="17" fillId="14" borderId="73" xfId="0" applyFont="1" applyFill="1" applyBorder="1" applyAlignment="1" applyProtection="1">
      <alignment horizontal="center"/>
      <protection hidden="1"/>
    </xf>
    <xf numFmtId="0" fontId="17" fillId="14" borderId="74" xfId="0" applyFont="1" applyFill="1" applyBorder="1" applyAlignment="1" applyProtection="1">
      <alignment horizontal="center"/>
      <protection hidden="1"/>
    </xf>
    <xf numFmtId="164" fontId="17" fillId="14" borderId="150" xfId="0" applyNumberFormat="1" applyFont="1" applyFill="1" applyBorder="1" applyAlignment="1" applyProtection="1">
      <alignment horizontal="center"/>
      <protection hidden="1"/>
    </xf>
    <xf numFmtId="164" fontId="17" fillId="14" borderId="152" xfId="0" applyNumberFormat="1" applyFont="1" applyFill="1" applyBorder="1" applyAlignment="1" applyProtection="1">
      <alignment horizontal="center"/>
      <protection hidden="1"/>
    </xf>
    <xf numFmtId="164" fontId="17" fillId="14" borderId="151" xfId="0" applyNumberFormat="1" applyFont="1" applyFill="1" applyBorder="1" applyAlignment="1" applyProtection="1">
      <alignment horizontal="center"/>
      <protection hidden="1"/>
    </xf>
    <xf numFmtId="164" fontId="17" fillId="14" borderId="148" xfId="0" applyNumberFormat="1" applyFont="1" applyFill="1" applyBorder="1" applyAlignment="1" applyProtection="1">
      <alignment horizontal="center"/>
      <protection hidden="1"/>
    </xf>
    <xf numFmtId="164" fontId="17" fillId="14" borderId="149" xfId="0" applyNumberFormat="1" applyFont="1" applyFill="1" applyBorder="1" applyAlignment="1" applyProtection="1">
      <alignment horizontal="center"/>
      <protection hidden="1"/>
    </xf>
    <xf numFmtId="0" fontId="17" fillId="14" borderId="145" xfId="0" applyFont="1" applyFill="1" applyBorder="1" applyAlignment="1" applyProtection="1">
      <alignment horizontal="center"/>
      <protection hidden="1"/>
    </xf>
    <xf numFmtId="0" fontId="17" fillId="14" borderId="147" xfId="0" applyFont="1" applyFill="1" applyBorder="1" applyAlignment="1" applyProtection="1">
      <alignment horizontal="center"/>
      <protection hidden="1"/>
    </xf>
    <xf numFmtId="0" fontId="17" fillId="14" borderId="146" xfId="0" applyFont="1" applyFill="1" applyBorder="1" applyAlignment="1" applyProtection="1">
      <alignment horizontal="center"/>
      <protection hidden="1"/>
    </xf>
    <xf numFmtId="0" fontId="17" fillId="26" borderId="75" xfId="0" applyFont="1" applyFill="1" applyBorder="1" applyAlignment="1" applyProtection="1">
      <alignment horizontal="center" shrinkToFit="1"/>
      <protection hidden="1"/>
    </xf>
    <xf numFmtId="0" fontId="17" fillId="26" borderId="140" xfId="0" applyFont="1" applyFill="1" applyBorder="1" applyAlignment="1" applyProtection="1">
      <alignment horizontal="center" shrinkToFit="1"/>
      <protection hidden="1"/>
    </xf>
    <xf numFmtId="0" fontId="17" fillId="26" borderId="141" xfId="0" applyFont="1" applyFill="1" applyBorder="1" applyAlignment="1" applyProtection="1">
      <alignment horizontal="center" shrinkToFit="1"/>
      <protection hidden="1"/>
    </xf>
    <xf numFmtId="0" fontId="17" fillId="26" borderId="142" xfId="0" applyFont="1" applyFill="1" applyBorder="1" applyAlignment="1" applyProtection="1">
      <alignment horizontal="center" shrinkToFit="1"/>
      <protection hidden="1"/>
    </xf>
    <xf numFmtId="0" fontId="17" fillId="14" borderId="71" xfId="0" applyFont="1" applyFill="1" applyBorder="1" applyAlignment="1" applyProtection="1">
      <alignment horizontal="center"/>
      <protection hidden="1"/>
    </xf>
    <xf numFmtId="0" fontId="17" fillId="26" borderId="103" xfId="0" applyFont="1" applyFill="1" applyBorder="1" applyAlignment="1" applyProtection="1">
      <alignment horizontal="center" shrinkToFit="1"/>
      <protection hidden="1"/>
    </xf>
    <xf numFmtId="0" fontId="17" fillId="26" borderId="104" xfId="0" applyFont="1" applyFill="1" applyBorder="1" applyAlignment="1" applyProtection="1">
      <alignment horizontal="center" shrinkToFit="1"/>
      <protection hidden="1"/>
    </xf>
    <xf numFmtId="0" fontId="17" fillId="26" borderId="105" xfId="0" applyFont="1" applyFill="1" applyBorder="1" applyAlignment="1" applyProtection="1">
      <alignment horizontal="center" shrinkToFit="1"/>
      <protection hidden="1"/>
    </xf>
    <xf numFmtId="0" fontId="17" fillId="26" borderId="123" xfId="0" applyFont="1" applyFill="1" applyBorder="1" applyAlignment="1" applyProtection="1">
      <alignment horizontal="center" shrinkToFit="1"/>
      <protection hidden="1"/>
    </xf>
    <xf numFmtId="0" fontId="17" fillId="26" borderId="124" xfId="0" applyFont="1" applyFill="1" applyBorder="1" applyAlignment="1" applyProtection="1">
      <alignment horizontal="center" shrinkToFit="1"/>
      <protection hidden="1"/>
    </xf>
    <xf numFmtId="0" fontId="17" fillId="26" borderId="99" xfId="0" applyFont="1" applyFill="1" applyBorder="1" applyAlignment="1" applyProtection="1">
      <alignment horizontal="center" shrinkToFit="1"/>
      <protection hidden="1"/>
    </xf>
    <xf numFmtId="0" fontId="31" fillId="14" borderId="25" xfId="0" applyFont="1" applyFill="1" applyBorder="1" applyAlignment="1" applyProtection="1">
      <alignment horizontal="center"/>
      <protection hidden="1"/>
    </xf>
    <xf numFmtId="0" fontId="31" fillId="14" borderId="26" xfId="0" applyFont="1" applyFill="1" applyBorder="1" applyAlignment="1" applyProtection="1">
      <alignment horizontal="center"/>
      <protection hidden="1"/>
    </xf>
    <xf numFmtId="0" fontId="31" fillId="14" borderId="27" xfId="0" applyFont="1" applyFill="1" applyBorder="1" applyAlignment="1" applyProtection="1">
      <alignment horizontal="center"/>
      <protection hidden="1"/>
    </xf>
    <xf numFmtId="165" fontId="17" fillId="20" borderId="123" xfId="0" applyNumberFormat="1" applyFont="1" applyFill="1" applyBorder="1" applyAlignment="1" applyProtection="1">
      <alignment horizontal="center"/>
      <protection hidden="1"/>
    </xf>
    <xf numFmtId="165" fontId="17" fillId="20" borderId="124" xfId="0" applyNumberFormat="1" applyFont="1" applyFill="1" applyBorder="1" applyAlignment="1" applyProtection="1">
      <alignment horizontal="center"/>
      <protection hidden="1"/>
    </xf>
    <xf numFmtId="165" fontId="17" fillId="20" borderId="99" xfId="0" applyNumberFormat="1" applyFont="1" applyFill="1" applyBorder="1" applyAlignment="1" applyProtection="1">
      <alignment horizontal="center"/>
      <protection hidden="1"/>
    </xf>
    <xf numFmtId="0" fontId="17" fillId="14" borderId="110" xfId="0" applyFont="1" applyFill="1" applyBorder="1" applyAlignment="1" applyProtection="1">
      <alignment horizontal="center"/>
      <protection hidden="1"/>
    </xf>
    <xf numFmtId="0" fontId="17" fillId="22" borderId="25" xfId="0" applyFont="1" applyFill="1" applyBorder="1" applyAlignment="1" applyProtection="1">
      <alignment horizontal="center"/>
      <protection hidden="1"/>
    </xf>
    <xf numFmtId="0" fontId="17" fillId="22" borderId="26" xfId="0" applyFont="1" applyFill="1" applyBorder="1" applyAlignment="1" applyProtection="1">
      <alignment horizontal="center"/>
      <protection hidden="1"/>
    </xf>
    <xf numFmtId="0" fontId="17" fillId="22" borderId="27" xfId="0" applyFont="1" applyFill="1" applyBorder="1" applyAlignment="1" applyProtection="1">
      <alignment horizontal="center"/>
      <protection hidden="1"/>
    </xf>
    <xf numFmtId="0" fontId="22" fillId="14" borderId="58" xfId="0" applyFont="1" applyFill="1" applyBorder="1" applyAlignment="1" applyProtection="1">
      <alignment horizontal="center" wrapText="1"/>
      <protection hidden="1"/>
    </xf>
    <xf numFmtId="0" fontId="22" fillId="14" borderId="59" xfId="0" applyFont="1" applyFill="1" applyBorder="1" applyAlignment="1" applyProtection="1">
      <alignment horizontal="center" wrapText="1"/>
      <protection hidden="1"/>
    </xf>
    <xf numFmtId="0" fontId="22" fillId="14" borderId="121" xfId="0" applyFont="1" applyFill="1" applyBorder="1" applyAlignment="1" applyProtection="1">
      <alignment horizontal="center" wrapText="1"/>
      <protection hidden="1"/>
    </xf>
    <xf numFmtId="0" fontId="22" fillId="14" borderId="122" xfId="0" applyFont="1" applyFill="1" applyBorder="1" applyAlignment="1" applyProtection="1">
      <alignment horizontal="center" wrapText="1"/>
      <protection hidden="1"/>
    </xf>
    <xf numFmtId="0" fontId="51" fillId="32" borderId="133" xfId="25" applyFont="1" applyFill="1" applyBorder="1" applyAlignment="1" applyProtection="1">
      <alignment horizontal="center"/>
      <protection hidden="1"/>
    </xf>
    <xf numFmtId="0" fontId="47" fillId="31" borderId="133" xfId="25" applyFont="1" applyFill="1" applyBorder="1" applyAlignment="1" applyProtection="1">
      <alignment horizontal="center"/>
      <protection locked="0" hidden="1"/>
    </xf>
    <xf numFmtId="9" fontId="51" fillId="32" borderId="133" xfId="24" applyFont="1" applyFill="1" applyBorder="1" applyAlignment="1" applyProtection="1">
      <alignment horizontal="center"/>
      <protection hidden="1"/>
    </xf>
    <xf numFmtId="165" fontId="51" fillId="32" borderId="133" xfId="25" applyNumberFormat="1" applyFont="1" applyFill="1" applyBorder="1" applyAlignment="1" applyProtection="1">
      <alignment horizontal="center"/>
      <protection hidden="1"/>
    </xf>
    <xf numFmtId="0" fontId="17" fillId="14" borderId="94" xfId="0" applyFont="1" applyFill="1" applyBorder="1" applyAlignment="1" applyProtection="1">
      <alignment horizontal="center"/>
      <protection hidden="1"/>
    </xf>
    <xf numFmtId="0" fontId="17" fillId="14" borderId="95" xfId="0" applyFont="1" applyFill="1" applyBorder="1" applyAlignment="1" applyProtection="1">
      <alignment horizontal="center"/>
      <protection hidden="1"/>
    </xf>
    <xf numFmtId="164" fontId="54" fillId="14" borderId="95" xfId="0" applyNumberFormat="1" applyFont="1" applyFill="1" applyBorder="1" applyAlignment="1" applyProtection="1">
      <alignment horizontal="center"/>
      <protection hidden="1"/>
    </xf>
    <xf numFmtId="164" fontId="54" fillId="14" borderId="96" xfId="0" applyNumberFormat="1" applyFont="1" applyFill="1" applyBorder="1" applyAlignment="1" applyProtection="1">
      <alignment horizontal="center"/>
      <protection hidden="1"/>
    </xf>
    <xf numFmtId="0" fontId="17" fillId="14" borderId="161" xfId="0" applyFont="1" applyFill="1" applyBorder="1" applyAlignment="1" applyProtection="1">
      <alignment horizontal="center"/>
      <protection hidden="1"/>
    </xf>
    <xf numFmtId="0" fontId="17" fillId="14" borderId="162" xfId="0" applyFont="1" applyFill="1" applyBorder="1" applyAlignment="1" applyProtection="1">
      <alignment horizontal="center"/>
      <protection hidden="1"/>
    </xf>
    <xf numFmtId="164" fontId="53" fillId="14" borderId="162" xfId="0" applyNumberFormat="1" applyFont="1" applyFill="1" applyBorder="1" applyAlignment="1" applyProtection="1">
      <alignment horizontal="center"/>
      <protection hidden="1"/>
    </xf>
    <xf numFmtId="164" fontId="53" fillId="14" borderId="163" xfId="0" applyNumberFormat="1" applyFont="1" applyFill="1" applyBorder="1" applyAlignment="1" applyProtection="1">
      <alignment horizontal="center"/>
      <protection hidden="1"/>
    </xf>
    <xf numFmtId="0" fontId="51" fillId="31" borderId="0" xfId="25" applyFont="1" applyFill="1" applyBorder="1" applyAlignment="1" applyProtection="1">
      <alignment horizontal="left" indent="1"/>
      <protection hidden="1"/>
    </xf>
    <xf numFmtId="0" fontId="51" fillId="31" borderId="0" xfId="25" applyFont="1" applyFill="1" applyAlignment="1" applyProtection="1">
      <alignment horizontal="left" indent="1"/>
      <protection hidden="1"/>
    </xf>
    <xf numFmtId="0" fontId="45" fillId="0" borderId="0" xfId="25" applyFill="1" applyBorder="1" applyAlignment="1" applyProtection="1">
      <alignment horizontal="center"/>
      <protection hidden="1"/>
    </xf>
    <xf numFmtId="0" fontId="51" fillId="32" borderId="0" xfId="25" applyFont="1" applyFill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/>
      <protection hidden="1"/>
    </xf>
    <xf numFmtId="0" fontId="17" fillId="27" borderId="88" xfId="0" applyFont="1" applyFill="1" applyBorder="1" applyAlignment="1" applyProtection="1">
      <alignment horizontal="center" shrinkToFit="1"/>
      <protection locked="0" hidden="1"/>
    </xf>
    <xf numFmtId="0" fontId="17" fillId="27" borderId="89" xfId="0" applyFont="1" applyFill="1" applyBorder="1" applyAlignment="1" applyProtection="1">
      <alignment horizontal="center" shrinkToFit="1"/>
      <protection locked="0" hidden="1"/>
    </xf>
    <xf numFmtId="0" fontId="17" fillId="27" borderId="90" xfId="0" applyFont="1" applyFill="1" applyBorder="1" applyAlignment="1" applyProtection="1">
      <alignment horizontal="center" shrinkToFit="1"/>
      <protection locked="0" hidden="1"/>
    </xf>
    <xf numFmtId="164" fontId="19" fillId="14" borderId="48" xfId="0" applyNumberFormat="1" applyFont="1" applyFill="1" applyBorder="1" applyAlignment="1" applyProtection="1">
      <alignment horizontal="center"/>
      <protection hidden="1"/>
    </xf>
    <xf numFmtId="164" fontId="19" fillId="14" borderId="125" xfId="0" applyNumberFormat="1" applyFont="1" applyFill="1" applyBorder="1" applyAlignment="1" applyProtection="1">
      <alignment horizontal="center"/>
      <protection hidden="1"/>
    </xf>
    <xf numFmtId="0" fontId="17" fillId="14" borderId="126" xfId="0" applyFont="1" applyFill="1" applyBorder="1" applyAlignment="1" applyProtection="1">
      <alignment horizontal="center" wrapText="1"/>
      <protection hidden="1"/>
    </xf>
    <xf numFmtId="0" fontId="17" fillId="14" borderId="127" xfId="0" applyFont="1" applyFill="1" applyBorder="1" applyAlignment="1" applyProtection="1">
      <alignment horizontal="center" wrapText="1"/>
      <protection hidden="1"/>
    </xf>
    <xf numFmtId="0" fontId="17" fillId="14" borderId="126" xfId="0" applyFont="1" applyFill="1" applyBorder="1" applyAlignment="1" applyProtection="1">
      <alignment horizontal="center"/>
      <protection hidden="1"/>
    </xf>
    <xf numFmtId="0" fontId="17" fillId="14" borderId="127" xfId="0" applyFont="1" applyFill="1" applyBorder="1" applyAlignment="1" applyProtection="1">
      <alignment horizontal="center"/>
      <protection hidden="1"/>
    </xf>
    <xf numFmtId="0" fontId="20" fillId="14" borderId="128" xfId="0" applyFont="1" applyFill="1" applyBorder="1" applyAlignment="1" applyProtection="1">
      <alignment horizontal="center" wrapText="1"/>
      <protection hidden="1"/>
    </xf>
    <xf numFmtId="0" fontId="20" fillId="14" borderId="129" xfId="0" applyFont="1" applyFill="1" applyBorder="1" applyAlignment="1" applyProtection="1">
      <alignment horizontal="center" wrapText="1"/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4" fontId="17" fillId="14" borderId="29" xfId="0" applyNumberFormat="1" applyFont="1" applyFill="1" applyBorder="1" applyAlignment="1" applyProtection="1">
      <alignment horizontal="center"/>
      <protection hidden="1"/>
    </xf>
    <xf numFmtId="164" fontId="17" fillId="14" borderId="130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9" fillId="14" borderId="131" xfId="0" applyFont="1" applyFill="1" applyBorder="1" applyAlignment="1" applyProtection="1">
      <alignment horizontal="center"/>
      <protection hidden="1"/>
    </xf>
    <xf numFmtId="165" fontId="17" fillId="25" borderId="55" xfId="0" applyNumberFormat="1" applyFont="1" applyFill="1" applyBorder="1" applyAlignment="1" applyProtection="1">
      <alignment horizontal="center"/>
      <protection hidden="1"/>
    </xf>
    <xf numFmtId="165" fontId="17" fillId="25" borderId="132" xfId="0" applyNumberFormat="1" applyFont="1" applyFill="1" applyBorder="1" applyAlignment="1" applyProtection="1">
      <alignment horizontal="center"/>
      <protection hidden="1"/>
    </xf>
    <xf numFmtId="165" fontId="17" fillId="25" borderId="126" xfId="0" applyNumberFormat="1" applyFont="1" applyFill="1" applyBorder="1" applyAlignment="1" applyProtection="1">
      <alignment horizontal="center"/>
      <protection hidden="1"/>
    </xf>
    <xf numFmtId="165" fontId="17" fillId="25" borderId="127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left" wrapText="1"/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19" fillId="14" borderId="0" xfId="0" applyFont="1" applyFill="1" applyBorder="1" applyAlignment="1" applyProtection="1">
      <alignment horizontal="left"/>
      <protection hidden="1"/>
    </xf>
    <xf numFmtId="0" fontId="19" fillId="14" borderId="44" xfId="0" applyFont="1" applyFill="1" applyBorder="1" applyAlignment="1" applyProtection="1">
      <protection hidden="1"/>
    </xf>
    <xf numFmtId="0" fontId="17" fillId="14" borderId="101" xfId="0" applyFont="1" applyFill="1" applyBorder="1" applyAlignment="1" applyProtection="1">
      <alignment horizontal="center"/>
      <protection hidden="1"/>
    </xf>
    <xf numFmtId="0" fontId="17" fillId="14" borderId="102" xfId="0" applyFont="1" applyFill="1" applyBorder="1" applyAlignment="1" applyProtection="1">
      <alignment horizontal="center"/>
      <protection hidden="1"/>
    </xf>
    <xf numFmtId="0" fontId="17" fillId="27" borderId="26" xfId="0" applyFont="1" applyFill="1" applyBorder="1" applyAlignment="1" applyProtection="1">
      <alignment horizontal="center" shrinkToFit="1"/>
      <protection hidden="1"/>
    </xf>
    <xf numFmtId="0" fontId="17" fillId="27" borderId="71" xfId="0" applyFont="1" applyFill="1" applyBorder="1" applyAlignment="1" applyProtection="1">
      <alignment horizontal="center" shrinkToFit="1"/>
      <protection hidden="1"/>
    </xf>
    <xf numFmtId="0" fontId="17" fillId="14" borderId="45" xfId="0" applyFont="1" applyFill="1" applyBorder="1" applyProtection="1">
      <protection hidden="1"/>
    </xf>
    <xf numFmtId="0" fontId="17" fillId="14" borderId="46" xfId="0" applyFont="1" applyFill="1" applyBorder="1" applyProtection="1">
      <protection hidden="1"/>
    </xf>
    <xf numFmtId="0" fontId="17" fillId="14" borderId="44" xfId="0" applyFont="1" applyFill="1" applyBorder="1" applyAlignment="1" applyProtection="1">
      <alignment horizontal="left" wrapText="1"/>
      <protection hidden="1"/>
    </xf>
    <xf numFmtId="0" fontId="31" fillId="14" borderId="0" xfId="0" applyFont="1" applyFill="1" applyAlignment="1" applyProtection="1">
      <alignment horizontal="center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128" xfId="0" applyFont="1" applyFill="1" applyBorder="1" applyAlignment="1" applyProtection="1">
      <alignment horizontal="center"/>
      <protection hidden="1"/>
    </xf>
    <xf numFmtId="0" fontId="17" fillId="14" borderId="129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left" wrapText="1"/>
      <protection hidden="1"/>
    </xf>
    <xf numFmtId="0" fontId="17" fillId="14" borderId="44" xfId="0" applyFont="1" applyFill="1" applyBorder="1" applyAlignment="1" applyProtection="1">
      <protection hidden="1"/>
    </xf>
  </cellXfs>
  <cellStyles count="31">
    <cellStyle name="Celkem" xfId="1" builtinId="25" customBuiltin="1"/>
    <cellStyle name="Čárka" xfId="29" builtinId="3"/>
    <cellStyle name="Hypertextový odkaz 2" xfId="26" xr:uid="{1AFEA004-57A1-40DE-A6D3-D975F12D4397}"/>
    <cellStyle name="Kontrolní buňka" xfId="2" builtinId="23" customBuiltin="1"/>
    <cellStyle name="Měna" xfId="3" builtinId="4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13" xfId="27" xr:uid="{D7E67916-5C7E-4933-BBB4-C77AE49B1456}"/>
    <cellStyle name="Normální 13 2" xfId="25" xr:uid="{97FAFC5C-4105-49E3-BD96-F874238BE0CD}"/>
    <cellStyle name="normální 6" xfId="28" xr:uid="{20513AC9-CFA6-45AB-AC8E-A8794146AFEE}"/>
    <cellStyle name="Poznámka" xfId="10" builtinId="10" customBuiltin="1"/>
    <cellStyle name="Procenta" xfId="24" builtinId="5"/>
    <cellStyle name="Propojená buňka" xfId="11" builtinId="24" customBuiltin="1"/>
    <cellStyle name="Správně" xfId="12" builtinId="26" customBuiltin="1"/>
    <cellStyle name="Špatně" xfId="30" builtinId="27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24">
    <dxf>
      <numFmt numFmtId="176" formatCode="#,##0.00\ [$Kč-405]"/>
    </dxf>
    <dxf>
      <numFmt numFmtId="177" formatCode="#,##0.00\ [$€-41B]"/>
    </dxf>
    <dxf>
      <numFmt numFmtId="178" formatCode="#,##0.00\ [$zł-415]"/>
    </dxf>
    <dxf>
      <numFmt numFmtId="179" formatCode="#,##0.00\ [$Ft-40E]"/>
    </dxf>
    <dxf>
      <numFmt numFmtId="180" formatCode="[$€-2]\ #,##0.00"/>
    </dxf>
    <dxf>
      <font>
        <color rgb="FF009EE0"/>
      </font>
    </dxf>
    <dxf>
      <font>
        <color theme="0"/>
      </font>
    </dxf>
    <dxf>
      <numFmt numFmtId="176" formatCode="#,##0.00\ [$Kč-405]"/>
    </dxf>
    <dxf>
      <numFmt numFmtId="177" formatCode="#,##0.00\ [$€-41B]"/>
    </dxf>
    <dxf>
      <numFmt numFmtId="178" formatCode="#,##0.00\ [$zł-415]"/>
    </dxf>
    <dxf>
      <numFmt numFmtId="179" formatCode="#,##0.00\ [$Ft-40E]"/>
    </dxf>
    <dxf>
      <numFmt numFmtId="180" formatCode="[$€-2]\ #,##0.00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76" formatCode="#,##0.00\ [$Kč-405]"/>
    </dxf>
    <dxf>
      <numFmt numFmtId="177" formatCode="#,##0.00\ [$€-41B]"/>
    </dxf>
    <dxf>
      <numFmt numFmtId="178" formatCode="#,##0.00\ [$zł-415]"/>
    </dxf>
    <dxf>
      <numFmt numFmtId="179" formatCode="#,##0.00\ [$Ft-40E]"/>
    </dxf>
    <dxf>
      <numFmt numFmtId="180" formatCode="[$€-2]\ #,##0.00"/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4984"/>
      <color rgb="FF009EE0"/>
      <color rgb="FF963634"/>
      <color rgb="FFDB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'Translate&amp;Prices'!$D$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#'Vyb&#283;r profilu'!A1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Z&#225;kazn&#237;k - &#250;daje'!A1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6" Type="http://schemas.openxmlformats.org/officeDocument/2006/relationships/image" Target="../media/image30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100x50'!A1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#'50x50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53551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212271</xdr:colOff>
      <xdr:row>3</xdr:row>
      <xdr:rowOff>56900</xdr:rowOff>
    </xdr:from>
    <xdr:to>
      <xdr:col>15</xdr:col>
      <xdr:colOff>12452</xdr:colOff>
      <xdr:row>4</xdr:row>
      <xdr:rowOff>115817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107" y="493318"/>
          <a:ext cx="544517" cy="363717"/>
        </a:xfrm>
        <a:prstGeom prst="rect">
          <a:avLst/>
        </a:prstGeom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28131</xdr:colOff>
      <xdr:row>22</xdr:row>
      <xdr:rowOff>95760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95760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</xdr:row>
          <xdr:rowOff>57150</xdr:rowOff>
        </xdr:from>
        <xdr:to>
          <xdr:col>10</xdr:col>
          <xdr:colOff>400050</xdr:colOff>
          <xdr:row>2</xdr:row>
          <xdr:rowOff>95250</xdr:rowOff>
        </xdr:to>
        <xdr:sp macro="" textlink="">
          <xdr:nvSpPr>
            <xdr:cNvPr id="35841" name="Option 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</xdr:row>
          <xdr:rowOff>57150</xdr:rowOff>
        </xdr:from>
        <xdr:to>
          <xdr:col>12</xdr:col>
          <xdr:colOff>400050</xdr:colOff>
          <xdr:row>2</xdr:row>
          <xdr:rowOff>95250</xdr:rowOff>
        </xdr:to>
        <xdr:sp macro="" textlink="">
          <xdr:nvSpPr>
            <xdr:cNvPr id="35842" name="Option 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</xdr:row>
          <xdr:rowOff>57150</xdr:rowOff>
        </xdr:from>
        <xdr:to>
          <xdr:col>14</xdr:col>
          <xdr:colOff>409575</xdr:colOff>
          <xdr:row>2</xdr:row>
          <xdr:rowOff>95250</xdr:rowOff>
        </xdr:to>
        <xdr:sp macro="" textlink="">
          <xdr:nvSpPr>
            <xdr:cNvPr id="35843" name="Option Button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</xdr:row>
          <xdr:rowOff>47625</xdr:rowOff>
        </xdr:from>
        <xdr:to>
          <xdr:col>16</xdr:col>
          <xdr:colOff>419100</xdr:colOff>
          <xdr:row>2</xdr:row>
          <xdr:rowOff>85725</xdr:rowOff>
        </xdr:to>
        <xdr:sp macro="" textlink="">
          <xdr:nvSpPr>
            <xdr:cNvPr id="35844" name="Option Button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1</xdr:row>
          <xdr:rowOff>38100</xdr:rowOff>
        </xdr:from>
        <xdr:to>
          <xdr:col>18</xdr:col>
          <xdr:colOff>419100</xdr:colOff>
          <xdr:row>2</xdr:row>
          <xdr:rowOff>76200</xdr:rowOff>
        </xdr:to>
        <xdr:sp macro="" textlink="">
          <xdr:nvSpPr>
            <xdr:cNvPr id="35845" name="Option Button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55416</xdr:rowOff>
    </xdr:from>
    <xdr:to>
      <xdr:col>11</xdr:col>
      <xdr:colOff>9905</xdr:colOff>
      <xdr:row>4</xdr:row>
      <xdr:rowOff>110616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82291" y="491834"/>
          <a:ext cx="539495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55416</xdr:rowOff>
    </xdr:from>
    <xdr:to>
      <xdr:col>13</xdr:col>
      <xdr:colOff>7885</xdr:colOff>
      <xdr:row>4</xdr:row>
      <xdr:rowOff>112793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0436" y="491834"/>
          <a:ext cx="537475" cy="36217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</xdr:row>
      <xdr:rowOff>55416</xdr:rowOff>
    </xdr:from>
    <xdr:to>
      <xdr:col>16</xdr:col>
      <xdr:colOff>536000</xdr:colOff>
      <xdr:row>4</xdr:row>
      <xdr:rowOff>110616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26727" y="491834"/>
          <a:ext cx="536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55416</xdr:rowOff>
    </xdr:from>
    <xdr:to>
      <xdr:col>18</xdr:col>
      <xdr:colOff>522565</xdr:colOff>
      <xdr:row>4</xdr:row>
      <xdr:rowOff>110616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88727" y="491834"/>
          <a:ext cx="526375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8</xdr:row>
      <xdr:rowOff>45720</xdr:rowOff>
    </xdr:from>
    <xdr:to>
      <xdr:col>4</xdr:col>
      <xdr:colOff>1417320</xdr:colOff>
      <xdr:row>8</xdr:row>
      <xdr:rowOff>1409700</xdr:rowOff>
    </xdr:to>
    <xdr:pic>
      <xdr:nvPicPr>
        <xdr:cNvPr id="31975" name="Obrázek 1" descr="70032-23">
          <a:extLst>
            <a:ext uri="{FF2B5EF4-FFF2-40B4-BE49-F238E27FC236}">
              <a16:creationId xmlns:a16="http://schemas.microsoft.com/office/drawing/2014/main" id="{00000000-0008-0000-0A00-0000E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508760"/>
          <a:ext cx="135636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9</xdr:row>
      <xdr:rowOff>22860</xdr:rowOff>
    </xdr:from>
    <xdr:to>
      <xdr:col>4</xdr:col>
      <xdr:colOff>1470660</xdr:colOff>
      <xdr:row>9</xdr:row>
      <xdr:rowOff>1394460</xdr:rowOff>
    </xdr:to>
    <xdr:pic>
      <xdr:nvPicPr>
        <xdr:cNvPr id="31976" name="Obrázek 2" descr="70041-23">
          <a:extLst>
            <a:ext uri="{FF2B5EF4-FFF2-40B4-BE49-F238E27FC236}">
              <a16:creationId xmlns:a16="http://schemas.microsoft.com/office/drawing/2014/main" id="{00000000-0008-0000-0A00-0000E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85160"/>
          <a:ext cx="1409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10</xdr:row>
      <xdr:rowOff>38100</xdr:rowOff>
    </xdr:from>
    <xdr:to>
      <xdr:col>4</xdr:col>
      <xdr:colOff>1463040</xdr:colOff>
      <xdr:row>10</xdr:row>
      <xdr:rowOff>1371600</xdr:rowOff>
    </xdr:to>
    <xdr:pic>
      <xdr:nvPicPr>
        <xdr:cNvPr id="31977" name="Obrázek 3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E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99660"/>
          <a:ext cx="14020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22860</xdr:rowOff>
    </xdr:from>
    <xdr:to>
      <xdr:col>4</xdr:col>
      <xdr:colOff>1493520</xdr:colOff>
      <xdr:row>11</xdr:row>
      <xdr:rowOff>1318260</xdr:rowOff>
    </xdr:to>
    <xdr:pic>
      <xdr:nvPicPr>
        <xdr:cNvPr id="31978" name="Obrázek 4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E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83680"/>
          <a:ext cx="147828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13</xdr:row>
      <xdr:rowOff>38100</xdr:rowOff>
    </xdr:from>
    <xdr:to>
      <xdr:col>4</xdr:col>
      <xdr:colOff>1478280</xdr:colOff>
      <xdr:row>13</xdr:row>
      <xdr:rowOff>1303020</xdr:rowOff>
    </xdr:to>
    <xdr:pic>
      <xdr:nvPicPr>
        <xdr:cNvPr id="31979" name="Obrázek 5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E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97440"/>
          <a:ext cx="14630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38100</xdr:rowOff>
    </xdr:from>
    <xdr:to>
      <xdr:col>4</xdr:col>
      <xdr:colOff>1485900</xdr:colOff>
      <xdr:row>12</xdr:row>
      <xdr:rowOff>1295400</xdr:rowOff>
    </xdr:to>
    <xdr:pic>
      <xdr:nvPicPr>
        <xdr:cNvPr id="31980" name="Obrázek 6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E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98180"/>
          <a:ext cx="14706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15</xdr:row>
      <xdr:rowOff>22860</xdr:rowOff>
    </xdr:from>
    <xdr:to>
      <xdr:col>4</xdr:col>
      <xdr:colOff>1409700</xdr:colOff>
      <xdr:row>15</xdr:row>
      <xdr:rowOff>1333500</xdr:rowOff>
    </xdr:to>
    <xdr:pic>
      <xdr:nvPicPr>
        <xdr:cNvPr id="31981" name="Obrázek 7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ED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47220"/>
          <a:ext cx="13106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</xdr:colOff>
      <xdr:row>16</xdr:row>
      <xdr:rowOff>22860</xdr:rowOff>
    </xdr:from>
    <xdr:to>
      <xdr:col>4</xdr:col>
      <xdr:colOff>1676400</xdr:colOff>
      <xdr:row>16</xdr:row>
      <xdr:rowOff>1569720</xdr:rowOff>
    </xdr:to>
    <xdr:pic>
      <xdr:nvPicPr>
        <xdr:cNvPr id="31982" name="Obrázek 8" descr="D:\===Práce===\=Benevetti\Stolove desky\LTD desky\obrázky\203416-23.jpg">
          <a:extLst>
            <a:ext uri="{FF2B5EF4-FFF2-40B4-BE49-F238E27FC236}">
              <a16:creationId xmlns:a16="http://schemas.microsoft.com/office/drawing/2014/main" id="{00000000-0008-0000-0A00-0000EE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13746480"/>
          <a:ext cx="156972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205740</xdr:colOff>
      <xdr:row>21</xdr:row>
      <xdr:rowOff>1699260</xdr:rowOff>
    </xdr:from>
    <xdr:to>
      <xdr:col>4</xdr:col>
      <xdr:colOff>1645920</xdr:colOff>
      <xdr:row>22</xdr:row>
      <xdr:rowOff>1943100</xdr:rowOff>
    </xdr:to>
    <xdr:pic>
      <xdr:nvPicPr>
        <xdr:cNvPr id="31983" name="Obrázek 9" descr="D:\===Práce===\=Benevetti\Stolove desky\LTD desky\obrázky\118974-23.jpg">
          <a:extLst>
            <a:ext uri="{FF2B5EF4-FFF2-40B4-BE49-F238E27FC236}">
              <a16:creationId xmlns:a16="http://schemas.microsoft.com/office/drawing/2014/main" id="{00000000-0008-0000-0A00-0000EF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23919180"/>
          <a:ext cx="144018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17</xdr:row>
      <xdr:rowOff>1684020</xdr:rowOff>
    </xdr:from>
    <xdr:to>
      <xdr:col>4</xdr:col>
      <xdr:colOff>1775460</xdr:colOff>
      <xdr:row>18</xdr:row>
      <xdr:rowOff>1554480</xdr:rowOff>
    </xdr:to>
    <xdr:pic>
      <xdr:nvPicPr>
        <xdr:cNvPr id="31984" name="Obrázek 10" descr="D:\===Práce===\=Benevetti\Stolove desky\LTD desky\obrázky\70100-23.jpg">
          <a:extLst>
            <a:ext uri="{FF2B5EF4-FFF2-40B4-BE49-F238E27FC236}">
              <a16:creationId xmlns:a16="http://schemas.microsoft.com/office/drawing/2014/main" id="{00000000-0008-0000-0A00-0000F0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17106900"/>
          <a:ext cx="1760220" cy="156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1684020</xdr:rowOff>
    </xdr:from>
    <xdr:to>
      <xdr:col>4</xdr:col>
      <xdr:colOff>1752600</xdr:colOff>
      <xdr:row>19</xdr:row>
      <xdr:rowOff>1569720</xdr:rowOff>
    </xdr:to>
    <xdr:pic>
      <xdr:nvPicPr>
        <xdr:cNvPr id="31985" name="Obrázek 11" descr="D:\===Práce===\=Benevetti\Stolove desky\LTD desky\obrázky\70055-23.jpg">
          <a:extLst>
            <a:ext uri="{FF2B5EF4-FFF2-40B4-BE49-F238E27FC236}">
              <a16:creationId xmlns:a16="http://schemas.microsoft.com/office/drawing/2014/main" id="{00000000-0008-0000-0A00-0000F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8806160"/>
          <a:ext cx="1752600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19</xdr:row>
      <xdr:rowOff>1668780</xdr:rowOff>
    </xdr:from>
    <xdr:to>
      <xdr:col>4</xdr:col>
      <xdr:colOff>1744980</xdr:colOff>
      <xdr:row>20</xdr:row>
      <xdr:rowOff>1577340</xdr:rowOff>
    </xdr:to>
    <xdr:pic>
      <xdr:nvPicPr>
        <xdr:cNvPr id="31986" name="Obrázek 12" descr="D:\===Práce===\=Benevetti\Stolove desky\LTD desky\obrázky\70103-23.jpg">
          <a:extLst>
            <a:ext uri="{FF2B5EF4-FFF2-40B4-BE49-F238E27FC236}">
              <a16:creationId xmlns:a16="http://schemas.microsoft.com/office/drawing/2014/main" id="{00000000-0008-0000-0A00-0000F2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20490180"/>
          <a:ext cx="1737360" cy="160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20</xdr:row>
      <xdr:rowOff>1699260</xdr:rowOff>
    </xdr:from>
    <xdr:to>
      <xdr:col>4</xdr:col>
      <xdr:colOff>1775460</xdr:colOff>
      <xdr:row>21</xdr:row>
      <xdr:rowOff>1508760</xdr:rowOff>
    </xdr:to>
    <xdr:pic>
      <xdr:nvPicPr>
        <xdr:cNvPr id="31987" name="Obrázek 13" descr="D:\===Práce===\=Benevetti\Stolove desky\LTD desky\obrázky\70045-23.jpg">
          <a:extLst>
            <a:ext uri="{FF2B5EF4-FFF2-40B4-BE49-F238E27FC236}">
              <a16:creationId xmlns:a16="http://schemas.microsoft.com/office/drawing/2014/main" id="{00000000-0008-0000-0A00-0000F3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22219920"/>
          <a:ext cx="174498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16</xdr:row>
      <xdr:rowOff>1699260</xdr:rowOff>
    </xdr:from>
    <xdr:to>
      <xdr:col>4</xdr:col>
      <xdr:colOff>1744980</xdr:colOff>
      <xdr:row>17</xdr:row>
      <xdr:rowOff>1615440</xdr:rowOff>
    </xdr:to>
    <xdr:pic>
      <xdr:nvPicPr>
        <xdr:cNvPr id="31988" name="Obrázek 14" descr="D:\===Práce===\=Benevetti\Stolove desky\LTD desky\obrázky\118972-23.jpg">
          <a:extLst>
            <a:ext uri="{FF2B5EF4-FFF2-40B4-BE49-F238E27FC236}">
              <a16:creationId xmlns:a16="http://schemas.microsoft.com/office/drawing/2014/main" id="{00000000-0008-0000-0A00-0000F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15422880"/>
          <a:ext cx="1714500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2110740</xdr:rowOff>
    </xdr:from>
    <xdr:to>
      <xdr:col>4</xdr:col>
      <xdr:colOff>1676400</xdr:colOff>
      <xdr:row>23</xdr:row>
      <xdr:rowOff>1554480</xdr:rowOff>
    </xdr:to>
    <xdr:pic>
      <xdr:nvPicPr>
        <xdr:cNvPr id="31989" name="Obrázek 15" descr="D:\===Práce===\=Benevetti\Stolove desky\LTD desky\obrázky\69955-23.jpg">
          <a:extLst>
            <a:ext uri="{FF2B5EF4-FFF2-40B4-BE49-F238E27FC236}">
              <a16:creationId xmlns:a16="http://schemas.microsoft.com/office/drawing/2014/main" id="{00000000-0008-0000-0A00-0000F5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6029920"/>
          <a:ext cx="167640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0</xdr:rowOff>
    </xdr:from>
    <xdr:to>
      <xdr:col>4</xdr:col>
      <xdr:colOff>1653540</xdr:colOff>
      <xdr:row>8</xdr:row>
      <xdr:rowOff>1600200</xdr:rowOff>
    </xdr:to>
    <xdr:pic>
      <xdr:nvPicPr>
        <xdr:cNvPr id="31990" name="Obrázek 16" descr="70032-23">
          <a:extLst>
            <a:ext uri="{FF2B5EF4-FFF2-40B4-BE49-F238E27FC236}">
              <a16:creationId xmlns:a16="http://schemas.microsoft.com/office/drawing/2014/main" id="{00000000-0008-0000-0A00-0000F6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463040"/>
          <a:ext cx="159258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1676400</xdr:rowOff>
    </xdr:from>
    <xdr:to>
      <xdr:col>4</xdr:col>
      <xdr:colOff>1714500</xdr:colOff>
      <xdr:row>9</xdr:row>
      <xdr:rowOff>1577340</xdr:rowOff>
    </xdr:to>
    <xdr:pic>
      <xdr:nvPicPr>
        <xdr:cNvPr id="31991" name="Obrázek 17" descr="70041-23">
          <a:extLst>
            <a:ext uri="{FF2B5EF4-FFF2-40B4-BE49-F238E27FC236}">
              <a16:creationId xmlns:a16="http://schemas.microsoft.com/office/drawing/2014/main" id="{00000000-0008-0000-0A00-0000F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39440"/>
          <a:ext cx="165354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9</xdr:row>
      <xdr:rowOff>1699260</xdr:rowOff>
    </xdr:from>
    <xdr:to>
      <xdr:col>4</xdr:col>
      <xdr:colOff>1699260</xdr:colOff>
      <xdr:row>10</xdr:row>
      <xdr:rowOff>1546860</xdr:rowOff>
    </xdr:to>
    <xdr:pic>
      <xdr:nvPicPr>
        <xdr:cNvPr id="31992" name="Obrázek 18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F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61560"/>
          <a:ext cx="163830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10</xdr:row>
      <xdr:rowOff>1676400</xdr:rowOff>
    </xdr:from>
    <xdr:to>
      <xdr:col>4</xdr:col>
      <xdr:colOff>1752600</xdr:colOff>
      <xdr:row>11</xdr:row>
      <xdr:rowOff>1485900</xdr:rowOff>
    </xdr:to>
    <xdr:pic>
      <xdr:nvPicPr>
        <xdr:cNvPr id="31993" name="Obrázek 19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F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37960"/>
          <a:ext cx="173736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1699260</xdr:rowOff>
    </xdr:from>
    <xdr:to>
      <xdr:col>4</xdr:col>
      <xdr:colOff>1737360</xdr:colOff>
      <xdr:row>13</xdr:row>
      <xdr:rowOff>1463040</xdr:rowOff>
    </xdr:to>
    <xdr:pic>
      <xdr:nvPicPr>
        <xdr:cNvPr id="31994" name="Obrázek 20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F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59340"/>
          <a:ext cx="172212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1699260</xdr:rowOff>
    </xdr:from>
    <xdr:to>
      <xdr:col>4</xdr:col>
      <xdr:colOff>1744980</xdr:colOff>
      <xdr:row>12</xdr:row>
      <xdr:rowOff>1455420</xdr:rowOff>
    </xdr:to>
    <xdr:pic>
      <xdr:nvPicPr>
        <xdr:cNvPr id="31995" name="Obrázek 21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F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60080"/>
          <a:ext cx="172974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14</xdr:row>
      <xdr:rowOff>350520</xdr:rowOff>
    </xdr:from>
    <xdr:to>
      <xdr:col>4</xdr:col>
      <xdr:colOff>1638300</xdr:colOff>
      <xdr:row>15</xdr:row>
      <xdr:rowOff>1508760</xdr:rowOff>
    </xdr:to>
    <xdr:pic>
      <xdr:nvPicPr>
        <xdr:cNvPr id="31996" name="Obrázek 22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F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09120"/>
          <a:ext cx="153924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31941</xdr:colOff>
      <xdr:row>22</xdr:row>
      <xdr:rowOff>88140</xdr:rowOff>
    </xdr:to>
    <xdr:pic>
      <xdr:nvPicPr>
        <xdr:cNvPr id="4" name="Obráze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88140</xdr:rowOff>
    </xdr:to>
    <xdr:pic>
      <xdr:nvPicPr>
        <xdr:cNvPr id="5" name="Obráze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251461</xdr:colOff>
      <xdr:row>0</xdr:row>
      <xdr:rowOff>0</xdr:rowOff>
    </xdr:from>
    <xdr:to>
      <xdr:col>8</xdr:col>
      <xdr:colOff>321188</xdr:colOff>
      <xdr:row>6</xdr:row>
      <xdr:rowOff>131310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1" y="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6" name="Obrázek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9812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98882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8" name="Obrázek 1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98120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160866</xdr:colOff>
      <xdr:row>6</xdr:row>
      <xdr:rowOff>152400</xdr:rowOff>
    </xdr:from>
    <xdr:to>
      <xdr:col>19</xdr:col>
      <xdr:colOff>263591</xdr:colOff>
      <xdr:row>17</xdr:row>
      <xdr:rowOff>1207</xdr:rowOff>
    </xdr:to>
    <xdr:pic>
      <xdr:nvPicPr>
        <xdr:cNvPr id="8" name="Obrázek 4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466" y="1143000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3" name="Text Box 48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57650" y="2314574"/>
          <a:ext cx="25527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30480</xdr:colOff>
      <xdr:row>18</xdr:row>
      <xdr:rowOff>160020</xdr:rowOff>
    </xdr:from>
    <xdr:to>
      <xdr:col>5</xdr:col>
      <xdr:colOff>167640</xdr:colOff>
      <xdr:row>28</xdr:row>
      <xdr:rowOff>0</xdr:rowOff>
    </xdr:to>
    <xdr:pic>
      <xdr:nvPicPr>
        <xdr:cNvPr id="10152" name="Picture 1">
          <a:extLst>
            <a:ext uri="{FF2B5EF4-FFF2-40B4-BE49-F238E27FC236}">
              <a16:creationId xmlns:a16="http://schemas.microsoft.com/office/drawing/2014/main" id="{00000000-0008-0000-0400-0000A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3764280"/>
          <a:ext cx="2072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198120</xdr:colOff>
      <xdr:row>18</xdr:row>
      <xdr:rowOff>144780</xdr:rowOff>
    </xdr:from>
    <xdr:to>
      <xdr:col>8</xdr:col>
      <xdr:colOff>563880</xdr:colOff>
      <xdr:row>28</xdr:row>
      <xdr:rowOff>91440</xdr:rowOff>
    </xdr:to>
    <xdr:pic>
      <xdr:nvPicPr>
        <xdr:cNvPr id="10153" name="Picture 3">
          <a:extLst>
            <a:ext uri="{FF2B5EF4-FFF2-40B4-BE49-F238E27FC236}">
              <a16:creationId xmlns:a16="http://schemas.microsoft.com/office/drawing/2014/main" id="{00000000-0008-0000-0400-0000A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749040"/>
          <a:ext cx="2476500" cy="164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228599</xdr:colOff>
      <xdr:row>0</xdr:row>
      <xdr:rowOff>0</xdr:rowOff>
    </xdr:from>
    <xdr:to>
      <xdr:col>8</xdr:col>
      <xdr:colOff>286896</xdr:colOff>
      <xdr:row>6</xdr:row>
      <xdr:rowOff>131310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66675</xdr:colOff>
      <xdr:row>55</xdr:row>
      <xdr:rowOff>169545</xdr:rowOff>
    </xdr:from>
    <xdr:to>
      <xdr:col>29</xdr:col>
      <xdr:colOff>464828</xdr:colOff>
      <xdr:row>58</xdr:row>
      <xdr:rowOff>47625</xdr:rowOff>
    </xdr:to>
    <xdr:sp macro="" textlink="" fLocksText="0">
      <xdr:nvSpPr>
        <xdr:cNvPr id="7" name="Text Box 48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209800" y="2362200"/>
          <a:ext cx="1819275" cy="381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kluzáku</a:t>
          </a:r>
        </a:p>
      </xdr:txBody>
    </xdr:sp>
    <xdr:clientData/>
  </xdr:twoCellAnchor>
  <xdr:twoCellAnchor>
    <xdr:from>
      <xdr:col>27</xdr:col>
      <xdr:colOff>47625</xdr:colOff>
      <xdr:row>76</xdr:row>
      <xdr:rowOff>19050</xdr:rowOff>
    </xdr:from>
    <xdr:to>
      <xdr:col>29</xdr:col>
      <xdr:colOff>133350</xdr:colOff>
      <xdr:row>79</xdr:row>
      <xdr:rowOff>142875</xdr:rowOff>
    </xdr:to>
    <xdr:sp macro="" textlink="" fLocksText="0">
      <xdr:nvSpPr>
        <xdr:cNvPr id="10" name="Text Box 48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90750" y="5372100"/>
          <a:ext cx="1514475" cy="6191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 </a:t>
          </a:r>
          <a:r>
            <a:rPr lang="cs-CZ" sz="8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TYP B</a:t>
          </a: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(vhodný pro skleněnou desku)</a:t>
          </a:r>
        </a:p>
      </xdr:txBody>
    </xdr:sp>
    <xdr:clientData/>
  </xdr:twoCellAnchor>
  <xdr:twoCellAnchor>
    <xdr:from>
      <xdr:col>29</xdr:col>
      <xdr:colOff>19050</xdr:colOff>
      <xdr:row>76</xdr:row>
      <xdr:rowOff>38100</xdr:rowOff>
    </xdr:from>
    <xdr:to>
      <xdr:col>31</xdr:col>
      <xdr:colOff>9525</xdr:colOff>
      <xdr:row>79</xdr:row>
      <xdr:rowOff>114300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590925" y="5391150"/>
          <a:ext cx="1419225" cy="571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9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cs-CZ" sz="800" b="1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TYP C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(deska stolu je vložená)</a:t>
          </a:r>
        </a:p>
      </xdr:txBody>
    </xdr:sp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3" name="Obrázek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47828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4859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5" name="Obrázek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47828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103296</xdr:colOff>
      <xdr:row>6</xdr:row>
      <xdr:rowOff>101601</xdr:rowOff>
    </xdr:from>
    <xdr:to>
      <xdr:col>19</xdr:col>
      <xdr:colOff>263171</xdr:colOff>
      <xdr:row>16</xdr:row>
      <xdr:rowOff>98151</xdr:rowOff>
    </xdr:to>
    <xdr:pic>
      <xdr:nvPicPr>
        <xdr:cNvPr id="16" name="Obrázek 4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7896" y="1092201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0</xdr:row>
      <xdr:rowOff>30480</xdr:rowOff>
    </xdr:from>
    <xdr:to>
      <xdr:col>8</xdr:col>
      <xdr:colOff>305947</xdr:colOff>
      <xdr:row>6</xdr:row>
      <xdr:rowOff>58920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3048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2" name="Text Box 48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57650" y="2590799"/>
          <a:ext cx="24384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670560</xdr:colOff>
      <xdr:row>18</xdr:row>
      <xdr:rowOff>68580</xdr:rowOff>
    </xdr:from>
    <xdr:to>
      <xdr:col>7</xdr:col>
      <xdr:colOff>304800</xdr:colOff>
      <xdr:row>29</xdr:row>
      <xdr:rowOff>76200</xdr:rowOff>
    </xdr:to>
    <xdr:pic>
      <xdr:nvPicPr>
        <xdr:cNvPr id="19882" name="Obrázek 4">
          <a:extLst>
            <a:ext uri="{FF2B5EF4-FFF2-40B4-BE49-F238E27FC236}">
              <a16:creationId xmlns:a16="http://schemas.microsoft.com/office/drawing/2014/main" id="{00000000-0008-0000-0800-0000AA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" y="3672840"/>
          <a:ext cx="31699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131445</xdr:rowOff>
    </xdr:from>
    <xdr:to>
      <xdr:col>6</xdr:col>
      <xdr:colOff>653409</xdr:colOff>
      <xdr:row>38</xdr:row>
      <xdr:rowOff>160020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0" y="8448675"/>
          <a:ext cx="4895850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cenová kalkulace neobsahuje stolovou desku ani panty (možno dodat po domluvě)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mostrade.sharepoint.com/sites/Produkty-Productmanagement-operative/Shared%20Documents/Product%20management%20-%20operative/Formul&#225;&#345;e/CORDIA_multilang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SEZNAM PANTU"/>
      <sheetName val="Hlavní"/>
      <sheetName val="Běžné rámečky"/>
      <sheetName val="Ceny"/>
      <sheetName val="Objednávka výroba"/>
      <sheetName val="Použite kovani"/>
      <sheetName val="Vypocet 1"/>
      <sheetName val="Hiearchichie výběru"/>
      <sheetName val="UKOLY"/>
      <sheetName val="Posuvné rámečky"/>
      <sheetName val="Typy profilů"/>
      <sheetName val="Barvy LACOBEL A MATELAC"/>
      <sheetName val="Úvod"/>
    </sheetNames>
    <sheetDataSet>
      <sheetData sheetId="0"/>
      <sheetData sheetId="1"/>
      <sheetData sheetId="2">
        <row r="81">
          <cell r="BB81" t="str">
            <v>Sensys naložený tlumený (300279)</v>
          </cell>
          <cell r="BC81" t="str">
            <v>naložený clip (12106)</v>
          </cell>
          <cell r="BD81" t="str">
            <v>STRONG spodní bílý (275689+276001)</v>
          </cell>
          <cell r="BE81">
            <v>1</v>
          </cell>
          <cell r="BF81" t="str">
            <v>Strong Plus naložený clip bez pružiny (350864)</v>
          </cell>
          <cell r="BG81" t="str">
            <v>Naložený clip (92584T)</v>
          </cell>
        </row>
        <row r="82">
          <cell r="AJ82">
            <v>0</v>
          </cell>
          <cell r="AK82">
            <v>1</v>
          </cell>
          <cell r="BB82" t="str">
            <v>Sensys naložený P2O (300285)</v>
          </cell>
          <cell r="BC82" t="str">
            <v>polonaložený clip (12107)</v>
          </cell>
          <cell r="BE82">
            <v>1</v>
          </cell>
          <cell r="BF82">
            <v>0</v>
          </cell>
          <cell r="BG82" t="str">
            <v>Strong Plus naložený clip (350863)</v>
          </cell>
        </row>
        <row r="83">
          <cell r="AP83" t="str">
            <v>naložený clip (12106)</v>
          </cell>
          <cell r="AQ83">
            <v>1</v>
          </cell>
          <cell r="AS83" t="str">
            <v>Clip na vrut (12306)</v>
          </cell>
          <cell r="AT83">
            <v>1</v>
          </cell>
          <cell r="BB83">
            <v>0</v>
          </cell>
          <cell r="BC83" t="str">
            <v>Vložený clip (12108)</v>
          </cell>
          <cell r="BE83">
            <v>1</v>
          </cell>
          <cell r="BF83">
            <v>0</v>
          </cell>
          <cell r="BG83">
            <v>0</v>
          </cell>
        </row>
        <row r="84">
          <cell r="AT84">
            <v>1</v>
          </cell>
          <cell r="BB84">
            <v>0</v>
          </cell>
          <cell r="BC84" t="str">
            <v>naložený s tlumením clip 95° (118033)</v>
          </cell>
          <cell r="BE84">
            <v>1</v>
          </cell>
          <cell r="BF84">
            <v>0</v>
          </cell>
          <cell r="BG84">
            <v>0</v>
          </cell>
        </row>
        <row r="85">
          <cell r="AT85" t="e">
            <v>#N/A</v>
          </cell>
          <cell r="BB85">
            <v>0</v>
          </cell>
          <cell r="BC85" t="str">
            <v>polonaložený s tlumením clip 95° (118120)</v>
          </cell>
          <cell r="BE85">
            <v>1</v>
          </cell>
          <cell r="BF85">
            <v>0</v>
          </cell>
          <cell r="BG85">
            <v>0</v>
          </cell>
        </row>
        <row r="86">
          <cell r="AT86" t="str">
            <v/>
          </cell>
          <cell r="BB86">
            <v>0</v>
          </cell>
          <cell r="BC86" t="str">
            <v>vložený s tlumením clip 95° (118121)</v>
          </cell>
          <cell r="BE86">
            <v>1</v>
          </cell>
          <cell r="BF86">
            <v>0</v>
          </cell>
          <cell r="BG86">
            <v>0</v>
          </cell>
        </row>
        <row r="87">
          <cell r="AT87" t="str">
            <v/>
          </cell>
          <cell r="BB87">
            <v>0</v>
          </cell>
          <cell r="BC87" t="str">
            <v>naložený TIP-ON clip 95° (12109)</v>
          </cell>
          <cell r="BE87">
            <v>1</v>
          </cell>
          <cell r="BF87" t="e">
            <v>#N/A</v>
          </cell>
          <cell r="BG87">
            <v>0</v>
          </cell>
        </row>
        <row r="88">
          <cell r="AT88" t="str">
            <v/>
          </cell>
          <cell r="BB88">
            <v>0</v>
          </cell>
          <cell r="BC88" t="str">
            <v>naložený TIP-ON clip 120° (13764)</v>
          </cell>
          <cell r="BE88" t="e">
            <v>#N/A</v>
          </cell>
          <cell r="BF88" t="e">
            <v>#N/A</v>
          </cell>
          <cell r="BG88" t="e">
            <v>#N/A</v>
          </cell>
        </row>
        <row r="89">
          <cell r="AT89" t="str">
            <v/>
          </cell>
          <cell r="BB89">
            <v>0</v>
          </cell>
          <cell r="BC89" t="str">
            <v>naložený 95°, Onyx (306329)</v>
          </cell>
          <cell r="BE89" t="e">
            <v>#N/A</v>
          </cell>
          <cell r="BF89" t="e">
            <v>#N/A</v>
          </cell>
          <cell r="BG89" t="e">
            <v>#N/A</v>
          </cell>
        </row>
        <row r="90">
          <cell r="AT90" t="str">
            <v/>
          </cell>
          <cell r="BB90" t="e">
            <v>#N/A</v>
          </cell>
          <cell r="BC90">
            <v>0</v>
          </cell>
          <cell r="BE90" t="e">
            <v>#N/A</v>
          </cell>
          <cell r="BF90" t="e">
            <v>#N/A</v>
          </cell>
          <cell r="BG90" t="e">
            <v>#N/A</v>
          </cell>
        </row>
        <row r="91">
          <cell r="AT91" t="str">
            <v/>
          </cell>
          <cell r="BB91" t="e">
            <v>#N/A</v>
          </cell>
          <cell r="BC91">
            <v>0</v>
          </cell>
          <cell r="BE91" t="e">
            <v>#N/A</v>
          </cell>
          <cell r="BF91" t="e">
            <v>#N/A</v>
          </cell>
          <cell r="BG91" t="e">
            <v>#N/A</v>
          </cell>
        </row>
        <row r="92">
          <cell r="AK92" t="str">
            <v/>
          </cell>
          <cell r="AT92" t="str">
            <v/>
          </cell>
          <cell r="BB92" t="e">
            <v>#N/A</v>
          </cell>
          <cell r="BC92">
            <v>0</v>
          </cell>
          <cell r="BE92" t="e">
            <v>#N/A</v>
          </cell>
          <cell r="BF92" t="e">
            <v>#N/A</v>
          </cell>
          <cell r="BG92" t="e">
            <v>#N/A</v>
          </cell>
        </row>
        <row r="93">
          <cell r="BB93" t="e">
            <v>#N/A</v>
          </cell>
          <cell r="BC93">
            <v>0</v>
          </cell>
          <cell r="BE93" t="e">
            <v>#N/A</v>
          </cell>
          <cell r="BF93" t="e">
            <v>#N/A</v>
          </cell>
          <cell r="BG93" t="e">
            <v>#N/A</v>
          </cell>
        </row>
        <row r="94">
          <cell r="BB94" t="e">
            <v>#N/A</v>
          </cell>
          <cell r="BC94" t="e">
            <v>#N/A</v>
          </cell>
          <cell r="BE94" t="e">
            <v>#N/A</v>
          </cell>
          <cell r="BF94" t="e">
            <v>#N/A</v>
          </cell>
          <cell r="BG94" t="e">
            <v>#N/A</v>
          </cell>
        </row>
        <row r="95">
          <cell r="BB95" t="e">
            <v>#N/A</v>
          </cell>
          <cell r="BC95" t="e">
            <v>#N/A</v>
          </cell>
          <cell r="BE95" t="e">
            <v>#N/A</v>
          </cell>
          <cell r="BF95" t="e">
            <v>#N/A</v>
          </cell>
          <cell r="BG95" t="e">
            <v>#N/A</v>
          </cell>
        </row>
        <row r="96">
          <cell r="BB96" t="e">
            <v>#N/A</v>
          </cell>
          <cell r="BC96" t="e">
            <v>#N/A</v>
          </cell>
          <cell r="BE96" t="e">
            <v>#N/A</v>
          </cell>
          <cell r="BF96" t="e">
            <v>#N/A</v>
          </cell>
          <cell r="BG96" t="e">
            <v>#N/A</v>
          </cell>
        </row>
        <row r="97">
          <cell r="BB97" t="e">
            <v>#N/A</v>
          </cell>
          <cell r="BC97" t="e">
            <v>#N/A</v>
          </cell>
          <cell r="BE97" t="e">
            <v>#N/A</v>
          </cell>
          <cell r="BF97" t="e">
            <v>#N/A</v>
          </cell>
          <cell r="BG97" t="e">
            <v>#N/A</v>
          </cell>
        </row>
        <row r="98">
          <cell r="BB98" t="e">
            <v>#N/A</v>
          </cell>
          <cell r="BC98" t="e">
            <v>#N/A</v>
          </cell>
          <cell r="BE98" t="e">
            <v>#N/A</v>
          </cell>
        </row>
        <row r="99">
          <cell r="BE99" t="e">
            <v>#N/A</v>
          </cell>
        </row>
        <row r="100">
          <cell r="BE100" t="e">
            <v>#N/A</v>
          </cell>
        </row>
        <row r="101">
          <cell r="BE101" t="e">
            <v>#N/A</v>
          </cell>
        </row>
        <row r="102">
          <cell r="BE102" t="e">
            <v>#N/A</v>
          </cell>
        </row>
        <row r="103">
          <cell r="BE103" t="e">
            <v>#N/A</v>
          </cell>
        </row>
        <row r="104">
          <cell r="BE104" t="e">
            <v>#N/A</v>
          </cell>
        </row>
        <row r="105">
          <cell r="BE105" t="e">
            <v>#N/A</v>
          </cell>
        </row>
        <row r="106">
          <cell r="BE106" t="e">
            <v>#N/A</v>
          </cell>
        </row>
        <row r="107">
          <cell r="BE107" t="e">
            <v>#N/A</v>
          </cell>
        </row>
        <row r="108">
          <cell r="AQ108" t="e">
            <v>#N/A</v>
          </cell>
          <cell r="BE108" t="e">
            <v>#N/A</v>
          </cell>
        </row>
        <row r="109">
          <cell r="BE109" t="e">
            <v>#N/A</v>
          </cell>
        </row>
        <row r="110">
          <cell r="BE110" t="e">
            <v>#N/A</v>
          </cell>
        </row>
        <row r="111">
          <cell r="BE111" t="e">
            <v>#N/A</v>
          </cell>
        </row>
        <row r="112">
          <cell r="BE112" t="e">
            <v>#N/A</v>
          </cell>
        </row>
        <row r="113">
          <cell r="BE113" t="e">
            <v>#N/A</v>
          </cell>
        </row>
        <row r="114">
          <cell r="BE114" t="e">
            <v>#N/A</v>
          </cell>
        </row>
        <row r="115">
          <cell r="BE115" t="e">
            <v>#N/A</v>
          </cell>
        </row>
        <row r="116">
          <cell r="BE116" t="e">
            <v>#N/A</v>
          </cell>
        </row>
        <row r="117">
          <cell r="BE117" t="e">
            <v>#N/A</v>
          </cell>
        </row>
        <row r="118">
          <cell r="BE118" t="e">
            <v>#N/A</v>
          </cell>
        </row>
        <row r="119">
          <cell r="BE119" t="e">
            <v>#N/A</v>
          </cell>
        </row>
        <row r="120">
          <cell r="BE120" t="e">
            <v>#N/A</v>
          </cell>
        </row>
        <row r="121">
          <cell r="BE121" t="e">
            <v>#N/A</v>
          </cell>
        </row>
        <row r="135">
          <cell r="BD135" t="str">
            <v/>
          </cell>
          <cell r="BE135" t="str">
            <v/>
          </cell>
        </row>
        <row r="136">
          <cell r="AJ136" t="str">
            <v/>
          </cell>
          <cell r="AK136" t="str">
            <v/>
          </cell>
          <cell r="BE136" t="str">
            <v/>
          </cell>
        </row>
        <row r="137">
          <cell r="AP137">
            <v>0</v>
          </cell>
          <cell r="AQ137" t="str">
            <v/>
          </cell>
          <cell r="AS137" t="e">
            <v>#N/A</v>
          </cell>
          <cell r="AT137" t="e">
            <v>#N/A</v>
          </cell>
          <cell r="BE137" t="str">
            <v/>
          </cell>
        </row>
        <row r="138">
          <cell r="AT138" t="e">
            <v>#N/A</v>
          </cell>
          <cell r="BE138" t="str">
            <v/>
          </cell>
        </row>
        <row r="139">
          <cell r="AT139" t="e">
            <v>#N/A</v>
          </cell>
          <cell r="BE139" t="str">
            <v/>
          </cell>
        </row>
        <row r="140">
          <cell r="AT140" t="e">
            <v>#N/A</v>
          </cell>
          <cell r="BE140" t="str">
            <v/>
          </cell>
        </row>
        <row r="141">
          <cell r="AT141" t="e">
            <v>#N/A</v>
          </cell>
          <cell r="BE141" t="str">
            <v/>
          </cell>
        </row>
        <row r="142">
          <cell r="AT142" t="e">
            <v>#N/A</v>
          </cell>
          <cell r="BE142" t="str">
            <v/>
          </cell>
        </row>
        <row r="143">
          <cell r="AT143" t="str">
            <v/>
          </cell>
          <cell r="BE143" t="str">
            <v/>
          </cell>
        </row>
        <row r="144">
          <cell r="AT144" t="str">
            <v/>
          </cell>
          <cell r="BE144" t="str">
            <v/>
          </cell>
        </row>
        <row r="145">
          <cell r="AT145" t="str">
            <v/>
          </cell>
          <cell r="BE145" t="str">
            <v/>
          </cell>
        </row>
        <row r="146">
          <cell r="AK146" t="str">
            <v/>
          </cell>
          <cell r="AT146" t="str">
            <v/>
          </cell>
          <cell r="BE146" t="str">
            <v/>
          </cell>
        </row>
        <row r="147">
          <cell r="BE147" t="str">
            <v/>
          </cell>
        </row>
        <row r="148">
          <cell r="BE148" t="str">
            <v/>
          </cell>
        </row>
        <row r="149">
          <cell r="BE149" t="str">
            <v/>
          </cell>
        </row>
        <row r="150">
          <cell r="BE150" t="str">
            <v/>
          </cell>
        </row>
        <row r="151">
          <cell r="BE151" t="str">
            <v/>
          </cell>
        </row>
        <row r="152">
          <cell r="BE152" t="str">
            <v/>
          </cell>
        </row>
        <row r="153">
          <cell r="BE153" t="str">
            <v/>
          </cell>
        </row>
        <row r="154">
          <cell r="BE154" t="str">
            <v/>
          </cell>
        </row>
        <row r="155">
          <cell r="BE155" t="str">
            <v/>
          </cell>
        </row>
        <row r="156">
          <cell r="BE156" t="str">
            <v/>
          </cell>
        </row>
        <row r="157">
          <cell r="BE157" t="str">
            <v/>
          </cell>
        </row>
        <row r="158">
          <cell r="BE158" t="str">
            <v/>
          </cell>
        </row>
        <row r="159">
          <cell r="BE159" t="str">
            <v/>
          </cell>
        </row>
        <row r="160">
          <cell r="BE160" t="str">
            <v/>
          </cell>
        </row>
        <row r="161">
          <cell r="BE161" t="str">
            <v/>
          </cell>
        </row>
        <row r="162">
          <cell r="AQ162" t="str">
            <v/>
          </cell>
          <cell r="BE162" t="str">
            <v/>
          </cell>
        </row>
        <row r="163">
          <cell r="BE163" t="str">
            <v/>
          </cell>
        </row>
        <row r="164">
          <cell r="BE164" t="str">
            <v/>
          </cell>
        </row>
        <row r="165">
          <cell r="BE165" t="str">
            <v/>
          </cell>
        </row>
        <row r="166">
          <cell r="BE166" t="str">
            <v/>
          </cell>
        </row>
        <row r="167">
          <cell r="BE167" t="str">
            <v/>
          </cell>
        </row>
        <row r="168">
          <cell r="BE168" t="str">
            <v/>
          </cell>
        </row>
        <row r="169">
          <cell r="BE169" t="str">
            <v/>
          </cell>
        </row>
        <row r="170">
          <cell r="BE170" t="str">
            <v/>
          </cell>
        </row>
        <row r="171">
          <cell r="BE171" t="str">
            <v/>
          </cell>
        </row>
        <row r="172">
          <cell r="BE172" t="str">
            <v/>
          </cell>
        </row>
        <row r="173">
          <cell r="BE173" t="str">
            <v/>
          </cell>
        </row>
        <row r="174">
          <cell r="BE174" t="str">
            <v/>
          </cell>
        </row>
        <row r="175">
          <cell r="BE175" t="str">
            <v/>
          </cell>
        </row>
        <row r="189">
          <cell r="BD189" t="str">
            <v/>
          </cell>
          <cell r="BE189" t="str">
            <v/>
          </cell>
        </row>
        <row r="190">
          <cell r="AJ190" t="str">
            <v/>
          </cell>
          <cell r="AK190" t="str">
            <v/>
          </cell>
          <cell r="BE190" t="str">
            <v/>
          </cell>
        </row>
        <row r="191">
          <cell r="AP191">
            <v>0</v>
          </cell>
          <cell r="AQ191" t="str">
            <v/>
          </cell>
          <cell r="AS191" t="e">
            <v>#N/A</v>
          </cell>
          <cell r="AT191" t="e">
            <v>#N/A</v>
          </cell>
          <cell r="BE191" t="str">
            <v/>
          </cell>
        </row>
        <row r="192">
          <cell r="AT192" t="e">
            <v>#N/A</v>
          </cell>
          <cell r="BE192" t="str">
            <v/>
          </cell>
        </row>
        <row r="193">
          <cell r="AT193" t="e">
            <v>#N/A</v>
          </cell>
          <cell r="BE193" t="str">
            <v/>
          </cell>
        </row>
        <row r="194">
          <cell r="AT194" t="e">
            <v>#N/A</v>
          </cell>
          <cell r="BE194" t="str">
            <v/>
          </cell>
        </row>
        <row r="195">
          <cell r="AT195" t="e">
            <v>#N/A</v>
          </cell>
          <cell r="BE195" t="str">
            <v/>
          </cell>
        </row>
        <row r="196">
          <cell r="AT196" t="e">
            <v>#N/A</v>
          </cell>
          <cell r="BE196" t="str">
            <v/>
          </cell>
        </row>
        <row r="197">
          <cell r="AT197" t="str">
            <v/>
          </cell>
          <cell r="BE197" t="str">
            <v/>
          </cell>
        </row>
        <row r="198">
          <cell r="AT198" t="str">
            <v/>
          </cell>
          <cell r="BE198" t="str">
            <v/>
          </cell>
        </row>
        <row r="199">
          <cell r="AT199" t="str">
            <v/>
          </cell>
          <cell r="BE199" t="str">
            <v/>
          </cell>
        </row>
        <row r="200">
          <cell r="AK200" t="str">
            <v/>
          </cell>
          <cell r="AT200" t="str">
            <v/>
          </cell>
          <cell r="BE200" t="str">
            <v/>
          </cell>
        </row>
        <row r="201">
          <cell r="BE201" t="str">
            <v/>
          </cell>
        </row>
        <row r="202">
          <cell r="BE202" t="str">
            <v/>
          </cell>
        </row>
        <row r="203">
          <cell r="BE203" t="str">
            <v/>
          </cell>
        </row>
        <row r="204">
          <cell r="BE204" t="str">
            <v/>
          </cell>
        </row>
        <row r="205">
          <cell r="BE205" t="str">
            <v/>
          </cell>
        </row>
        <row r="206">
          <cell r="BE206" t="str">
            <v/>
          </cell>
        </row>
        <row r="207">
          <cell r="BE207" t="str">
            <v/>
          </cell>
        </row>
        <row r="208">
          <cell r="BE208" t="str">
            <v/>
          </cell>
        </row>
        <row r="209">
          <cell r="BE209" t="str">
            <v/>
          </cell>
        </row>
        <row r="210">
          <cell r="BE210" t="str">
            <v/>
          </cell>
        </row>
        <row r="211">
          <cell r="BE211" t="str">
            <v/>
          </cell>
        </row>
        <row r="212">
          <cell r="BE212" t="str">
            <v/>
          </cell>
        </row>
        <row r="213">
          <cell r="BE213" t="str">
            <v/>
          </cell>
        </row>
        <row r="214">
          <cell r="BE214" t="str">
            <v/>
          </cell>
        </row>
        <row r="215">
          <cell r="BE215" t="str">
            <v/>
          </cell>
        </row>
        <row r="216">
          <cell r="AQ216" t="str">
            <v/>
          </cell>
          <cell r="BE216" t="str">
            <v/>
          </cell>
        </row>
        <row r="217">
          <cell r="BE217" t="str">
            <v/>
          </cell>
        </row>
        <row r="218">
          <cell r="BE218" t="str">
            <v/>
          </cell>
        </row>
        <row r="219">
          <cell r="BE219" t="str">
            <v/>
          </cell>
        </row>
        <row r="220">
          <cell r="BE220" t="str">
            <v/>
          </cell>
        </row>
        <row r="221">
          <cell r="BE221" t="str">
            <v/>
          </cell>
        </row>
        <row r="222">
          <cell r="BE222" t="str">
            <v/>
          </cell>
        </row>
        <row r="223">
          <cell r="BE223" t="str">
            <v/>
          </cell>
        </row>
        <row r="224">
          <cell r="BE224" t="str">
            <v/>
          </cell>
        </row>
        <row r="225">
          <cell r="BE225" t="str">
            <v/>
          </cell>
        </row>
        <row r="226">
          <cell r="BE226" t="str">
            <v/>
          </cell>
        </row>
        <row r="227">
          <cell r="BE227" t="str">
            <v/>
          </cell>
        </row>
        <row r="228">
          <cell r="BE228" t="str">
            <v/>
          </cell>
        </row>
        <row r="229">
          <cell r="BE229" t="str">
            <v/>
          </cell>
        </row>
        <row r="243">
          <cell r="BD243" t="str">
            <v/>
          </cell>
          <cell r="BE243" t="str">
            <v/>
          </cell>
        </row>
        <row r="244">
          <cell r="AJ244" t="str">
            <v/>
          </cell>
          <cell r="AK244" t="str">
            <v/>
          </cell>
          <cell r="BE244" t="str">
            <v/>
          </cell>
        </row>
        <row r="245">
          <cell r="AP245">
            <v>0</v>
          </cell>
          <cell r="AQ245" t="str">
            <v/>
          </cell>
          <cell r="AS245" t="e">
            <v>#N/A</v>
          </cell>
          <cell r="AT245" t="e">
            <v>#N/A</v>
          </cell>
          <cell r="BE245" t="str">
            <v/>
          </cell>
        </row>
        <row r="246">
          <cell r="AT246" t="e">
            <v>#N/A</v>
          </cell>
          <cell r="BE246" t="str">
            <v/>
          </cell>
        </row>
        <row r="247">
          <cell r="AT247" t="e">
            <v>#N/A</v>
          </cell>
          <cell r="BE247" t="str">
            <v/>
          </cell>
        </row>
        <row r="248">
          <cell r="AT248" t="e">
            <v>#N/A</v>
          </cell>
          <cell r="BE248" t="str">
            <v/>
          </cell>
        </row>
        <row r="249">
          <cell r="AT249" t="e">
            <v>#N/A</v>
          </cell>
          <cell r="BE249" t="str">
            <v/>
          </cell>
        </row>
        <row r="250">
          <cell r="AT250" t="e">
            <v>#N/A</v>
          </cell>
          <cell r="BE250" t="str">
            <v/>
          </cell>
        </row>
        <row r="251">
          <cell r="AT251" t="str">
            <v/>
          </cell>
          <cell r="BE251" t="str">
            <v/>
          </cell>
        </row>
        <row r="252">
          <cell r="AT252" t="str">
            <v/>
          </cell>
          <cell r="BE252" t="str">
            <v/>
          </cell>
        </row>
        <row r="253">
          <cell r="AT253" t="str">
            <v/>
          </cell>
          <cell r="BE253" t="str">
            <v/>
          </cell>
        </row>
        <row r="254">
          <cell r="AK254" t="str">
            <v/>
          </cell>
          <cell r="AT254" t="str">
            <v/>
          </cell>
          <cell r="BE254" t="str">
            <v/>
          </cell>
        </row>
        <row r="255">
          <cell r="BE255" t="str">
            <v/>
          </cell>
        </row>
        <row r="256">
          <cell r="BE256" t="str">
            <v/>
          </cell>
        </row>
        <row r="257">
          <cell r="BE257" t="str">
            <v/>
          </cell>
        </row>
        <row r="258">
          <cell r="BE258" t="str">
            <v/>
          </cell>
        </row>
        <row r="259">
          <cell r="BE259" t="str">
            <v/>
          </cell>
        </row>
        <row r="260">
          <cell r="BE260" t="str">
            <v/>
          </cell>
        </row>
        <row r="261">
          <cell r="BE261" t="str">
            <v/>
          </cell>
        </row>
        <row r="262">
          <cell r="BE262" t="str">
            <v/>
          </cell>
        </row>
        <row r="263">
          <cell r="BE263" t="str">
            <v/>
          </cell>
        </row>
        <row r="264">
          <cell r="BE264" t="str">
            <v/>
          </cell>
        </row>
        <row r="265">
          <cell r="BE265" t="str">
            <v/>
          </cell>
        </row>
        <row r="266">
          <cell r="BE266" t="str">
            <v/>
          </cell>
        </row>
        <row r="267">
          <cell r="BE267" t="str">
            <v/>
          </cell>
        </row>
        <row r="268">
          <cell r="BE268" t="str">
            <v/>
          </cell>
        </row>
        <row r="269">
          <cell r="BE269" t="str">
            <v/>
          </cell>
        </row>
        <row r="270">
          <cell r="AQ270" t="str">
            <v/>
          </cell>
          <cell r="BE270" t="str">
            <v/>
          </cell>
        </row>
        <row r="271">
          <cell r="BE271" t="str">
            <v/>
          </cell>
        </row>
        <row r="272">
          <cell r="BE272" t="str">
            <v/>
          </cell>
        </row>
        <row r="273">
          <cell r="BE273" t="str">
            <v/>
          </cell>
        </row>
        <row r="274">
          <cell r="BE274" t="str">
            <v/>
          </cell>
        </row>
        <row r="275">
          <cell r="BE275" t="str">
            <v/>
          </cell>
        </row>
        <row r="276">
          <cell r="BE276" t="str">
            <v/>
          </cell>
        </row>
        <row r="277">
          <cell r="BE277" t="str">
            <v/>
          </cell>
        </row>
        <row r="278">
          <cell r="BE278" t="str">
            <v/>
          </cell>
        </row>
        <row r="279">
          <cell r="BE279" t="str">
            <v/>
          </cell>
        </row>
        <row r="280">
          <cell r="BE280" t="str">
            <v/>
          </cell>
        </row>
        <row r="281">
          <cell r="BE281" t="str">
            <v/>
          </cell>
        </row>
        <row r="282">
          <cell r="BE282" t="str">
            <v/>
          </cell>
        </row>
        <row r="283">
          <cell r="BE283" t="str">
            <v/>
          </cell>
        </row>
        <row r="297">
          <cell r="BD297" t="str">
            <v/>
          </cell>
          <cell r="BE297" t="str">
            <v/>
          </cell>
        </row>
        <row r="298">
          <cell r="AJ298" t="str">
            <v/>
          </cell>
          <cell r="AK298" t="str">
            <v/>
          </cell>
          <cell r="BE298" t="str">
            <v/>
          </cell>
        </row>
        <row r="299">
          <cell r="AP299">
            <v>0</v>
          </cell>
          <cell r="AQ299" t="str">
            <v/>
          </cell>
          <cell r="AS299" t="e">
            <v>#N/A</v>
          </cell>
          <cell r="AT299" t="e">
            <v>#N/A</v>
          </cell>
          <cell r="BE299" t="str">
            <v/>
          </cell>
        </row>
        <row r="300">
          <cell r="AT300" t="e">
            <v>#N/A</v>
          </cell>
          <cell r="BE300" t="str">
            <v/>
          </cell>
        </row>
        <row r="301">
          <cell r="AT301" t="e">
            <v>#N/A</v>
          </cell>
          <cell r="BE301" t="str">
            <v/>
          </cell>
        </row>
        <row r="302">
          <cell r="AT302" t="e">
            <v>#N/A</v>
          </cell>
          <cell r="BE302" t="str">
            <v/>
          </cell>
        </row>
        <row r="303">
          <cell r="AT303" t="e">
            <v>#N/A</v>
          </cell>
          <cell r="BE303" t="str">
            <v/>
          </cell>
        </row>
        <row r="304">
          <cell r="AT304" t="e">
            <v>#N/A</v>
          </cell>
          <cell r="BE304" t="str">
            <v/>
          </cell>
        </row>
        <row r="305">
          <cell r="AT305" t="str">
            <v/>
          </cell>
          <cell r="BE305" t="str">
            <v/>
          </cell>
        </row>
        <row r="306">
          <cell r="AT306" t="str">
            <v/>
          </cell>
          <cell r="BE306" t="str">
            <v/>
          </cell>
        </row>
        <row r="307">
          <cell r="AT307" t="str">
            <v/>
          </cell>
          <cell r="BE307" t="str">
            <v/>
          </cell>
        </row>
        <row r="308">
          <cell r="AK308" t="str">
            <v/>
          </cell>
          <cell r="AT308" t="str">
            <v/>
          </cell>
          <cell r="BE308" t="str">
            <v/>
          </cell>
        </row>
        <row r="309">
          <cell r="BE309" t="str">
            <v/>
          </cell>
        </row>
        <row r="310">
          <cell r="BE310" t="str">
            <v/>
          </cell>
        </row>
        <row r="311">
          <cell r="BE311" t="str">
            <v/>
          </cell>
        </row>
        <row r="312">
          <cell r="BE312" t="str">
            <v/>
          </cell>
        </row>
        <row r="313">
          <cell r="BE313" t="str">
            <v/>
          </cell>
        </row>
        <row r="314">
          <cell r="BE314" t="str">
            <v/>
          </cell>
        </row>
        <row r="315">
          <cell r="BE315" t="str">
            <v/>
          </cell>
        </row>
        <row r="316">
          <cell r="BE316" t="str">
            <v/>
          </cell>
        </row>
        <row r="317">
          <cell r="BE317" t="str">
            <v/>
          </cell>
        </row>
        <row r="318">
          <cell r="BE318" t="str">
            <v/>
          </cell>
        </row>
        <row r="319">
          <cell r="BE319" t="str">
            <v/>
          </cell>
        </row>
        <row r="320">
          <cell r="BE320" t="str">
            <v/>
          </cell>
        </row>
        <row r="321">
          <cell r="BE321" t="str">
            <v/>
          </cell>
        </row>
        <row r="322">
          <cell r="BE322" t="str">
            <v/>
          </cell>
        </row>
        <row r="323">
          <cell r="BE323" t="str">
            <v/>
          </cell>
        </row>
        <row r="324">
          <cell r="AQ324" t="str">
            <v/>
          </cell>
          <cell r="BE324" t="str">
            <v/>
          </cell>
        </row>
        <row r="325">
          <cell r="BE325" t="str">
            <v/>
          </cell>
        </row>
        <row r="326">
          <cell r="BE326" t="str">
            <v/>
          </cell>
        </row>
        <row r="327">
          <cell r="BE327" t="str">
            <v/>
          </cell>
        </row>
        <row r="328">
          <cell r="BE328" t="str">
            <v/>
          </cell>
        </row>
        <row r="329">
          <cell r="BE329" t="str">
            <v/>
          </cell>
        </row>
        <row r="330">
          <cell r="BE330" t="str">
            <v/>
          </cell>
        </row>
        <row r="331">
          <cell r="BE331" t="str">
            <v/>
          </cell>
        </row>
        <row r="332">
          <cell r="BE332" t="str">
            <v/>
          </cell>
        </row>
        <row r="333">
          <cell r="BE333" t="str">
            <v/>
          </cell>
        </row>
        <row r="334">
          <cell r="BE334" t="str">
            <v/>
          </cell>
        </row>
        <row r="335">
          <cell r="BE335" t="str">
            <v/>
          </cell>
        </row>
        <row r="336">
          <cell r="BE336" t="str">
            <v/>
          </cell>
        </row>
        <row r="337">
          <cell r="BE337" t="str">
            <v/>
          </cell>
        </row>
        <row r="351">
          <cell r="BD351" t="str">
            <v/>
          </cell>
          <cell r="BE351" t="str">
            <v/>
          </cell>
        </row>
        <row r="352">
          <cell r="AJ352" t="str">
            <v/>
          </cell>
          <cell r="AK352" t="str">
            <v/>
          </cell>
          <cell r="BE352" t="str">
            <v/>
          </cell>
        </row>
        <row r="353">
          <cell r="AP353">
            <v>0</v>
          </cell>
          <cell r="AQ353" t="str">
            <v/>
          </cell>
          <cell r="AS353" t="e">
            <v>#N/A</v>
          </cell>
          <cell r="AT353" t="e">
            <v>#N/A</v>
          </cell>
          <cell r="BE353" t="str">
            <v/>
          </cell>
        </row>
        <row r="354">
          <cell r="AT354" t="e">
            <v>#N/A</v>
          </cell>
          <cell r="BE354" t="str">
            <v/>
          </cell>
        </row>
        <row r="355">
          <cell r="AT355" t="e">
            <v>#N/A</v>
          </cell>
          <cell r="BE355" t="str">
            <v/>
          </cell>
        </row>
        <row r="356">
          <cell r="AT356" t="e">
            <v>#N/A</v>
          </cell>
          <cell r="BE356" t="str">
            <v/>
          </cell>
        </row>
        <row r="357">
          <cell r="AT357" t="e">
            <v>#N/A</v>
          </cell>
          <cell r="BE357" t="str">
            <v/>
          </cell>
        </row>
        <row r="358">
          <cell r="AT358" t="e">
            <v>#N/A</v>
          </cell>
          <cell r="BE358" t="str">
            <v/>
          </cell>
        </row>
        <row r="359">
          <cell r="AT359" t="str">
            <v/>
          </cell>
          <cell r="BE359" t="str">
            <v/>
          </cell>
        </row>
        <row r="360">
          <cell r="AT360" t="str">
            <v/>
          </cell>
          <cell r="BE360" t="str">
            <v/>
          </cell>
        </row>
        <row r="361">
          <cell r="AT361" t="str">
            <v/>
          </cell>
          <cell r="BE361" t="str">
            <v/>
          </cell>
        </row>
        <row r="362">
          <cell r="AK362" t="str">
            <v/>
          </cell>
          <cell r="AT362" t="str">
            <v/>
          </cell>
          <cell r="BE362" t="str">
            <v/>
          </cell>
        </row>
        <row r="363">
          <cell r="BE363" t="str">
            <v/>
          </cell>
        </row>
        <row r="364">
          <cell r="BE364" t="str">
            <v/>
          </cell>
        </row>
        <row r="365">
          <cell r="BE365" t="str">
            <v/>
          </cell>
        </row>
        <row r="366">
          <cell r="BE366" t="str">
            <v/>
          </cell>
        </row>
        <row r="367">
          <cell r="BE367" t="str">
            <v/>
          </cell>
        </row>
        <row r="368">
          <cell r="BE368" t="str">
            <v/>
          </cell>
        </row>
        <row r="369">
          <cell r="BE369" t="str">
            <v/>
          </cell>
        </row>
        <row r="370">
          <cell r="BE370" t="str">
            <v/>
          </cell>
        </row>
        <row r="371">
          <cell r="BE371" t="str">
            <v/>
          </cell>
        </row>
        <row r="372">
          <cell r="BE372" t="str">
            <v/>
          </cell>
        </row>
        <row r="373">
          <cell r="BE373" t="str">
            <v/>
          </cell>
        </row>
        <row r="374">
          <cell r="BE374" t="str">
            <v/>
          </cell>
        </row>
        <row r="375">
          <cell r="BE375" t="str">
            <v/>
          </cell>
        </row>
        <row r="376">
          <cell r="BE376" t="str">
            <v/>
          </cell>
        </row>
        <row r="377">
          <cell r="BE377" t="str">
            <v/>
          </cell>
        </row>
        <row r="378">
          <cell r="AQ378" t="str">
            <v/>
          </cell>
          <cell r="BE378" t="str">
            <v/>
          </cell>
        </row>
        <row r="379">
          <cell r="BE379" t="str">
            <v/>
          </cell>
        </row>
        <row r="380">
          <cell r="BE380" t="str">
            <v/>
          </cell>
        </row>
        <row r="381">
          <cell r="BE381" t="str">
            <v/>
          </cell>
        </row>
        <row r="382">
          <cell r="BE382" t="str">
            <v/>
          </cell>
        </row>
        <row r="383">
          <cell r="BE383" t="str">
            <v/>
          </cell>
        </row>
        <row r="384">
          <cell r="BE384" t="str">
            <v/>
          </cell>
        </row>
        <row r="385">
          <cell r="BE385" t="str">
            <v/>
          </cell>
        </row>
        <row r="386">
          <cell r="BE386" t="str">
            <v/>
          </cell>
        </row>
        <row r="387">
          <cell r="BE387" t="str">
            <v/>
          </cell>
        </row>
        <row r="388">
          <cell r="BE388" t="str">
            <v/>
          </cell>
        </row>
        <row r="389">
          <cell r="BE389" t="str">
            <v/>
          </cell>
        </row>
        <row r="390">
          <cell r="BE390" t="str">
            <v/>
          </cell>
        </row>
        <row r="391">
          <cell r="BE391" t="str">
            <v/>
          </cell>
        </row>
        <row r="404">
          <cell r="J404" t="str">
            <v>Závěsy</v>
          </cell>
        </row>
        <row r="406">
          <cell r="J406" t="str">
            <v>AVENTOS HF</v>
          </cell>
        </row>
        <row r="407">
          <cell r="J407" t="str">
            <v>AVENTOS HF Servo Drive</v>
          </cell>
        </row>
        <row r="408">
          <cell r="J408" t="str">
            <v>Aventos ostatní</v>
          </cell>
        </row>
        <row r="411">
          <cell r="J411" t="str">
            <v>Horní dvířko</v>
          </cell>
        </row>
        <row r="412">
          <cell r="J412" t="str">
            <v>Spodní dvířko</v>
          </cell>
        </row>
        <row r="413">
          <cell r="J413" t="str">
            <v>AVENTOS HK TOP</v>
          </cell>
        </row>
        <row r="414">
          <cell r="J414" t="str">
            <v>AVENTOS HKS</v>
          </cell>
        </row>
        <row r="415">
          <cell r="J415" t="str">
            <v>AVENTOS HL</v>
          </cell>
        </row>
        <row r="416">
          <cell r="J416" t="str">
            <v>AVENTOS HS</v>
          </cell>
        </row>
        <row r="417">
          <cell r="J417" t="str">
            <v>AVENTOS HK-XS</v>
          </cell>
        </row>
        <row r="418">
          <cell r="J418"/>
        </row>
        <row r="419">
          <cell r="J419" t="str">
            <v>BLUM</v>
          </cell>
        </row>
        <row r="420">
          <cell r="J420" t="str">
            <v>STRONG s tlumením</v>
          </cell>
        </row>
        <row r="421">
          <cell r="J421" t="str">
            <v>STRONG bez tlumení</v>
          </cell>
        </row>
        <row r="422">
          <cell r="J422" t="str">
            <v>HETTICH</v>
          </cell>
        </row>
        <row r="423">
          <cell r="J423" t="str">
            <v>STRONG Plus</v>
          </cell>
        </row>
        <row r="425">
          <cell r="J425" t="str">
            <v xml:space="preserve">Vpravo </v>
          </cell>
        </row>
        <row r="426">
          <cell r="J426" t="str">
            <v>Vlevo</v>
          </cell>
        </row>
        <row r="427">
          <cell r="J427" t="str">
            <v>2 Kusy (obě strany)</v>
          </cell>
        </row>
        <row r="428">
          <cell r="J428" t="str">
            <v>AVENTOS HK TOP Servo Drive</v>
          </cell>
        </row>
        <row r="429">
          <cell r="J429" t="str">
            <v>Hmotnost úchytky (g)</v>
          </cell>
        </row>
        <row r="430">
          <cell r="J430" t="str">
            <v>Typ ramene</v>
          </cell>
        </row>
        <row r="431">
          <cell r="J431" t="str">
            <v>Typ závěsů</v>
          </cell>
        </row>
        <row r="432">
          <cell r="J432" t="str">
            <v>Provedení druhého dvířka</v>
          </cell>
        </row>
        <row r="434">
          <cell r="J434" t="str">
            <v>Výrobce závěsů</v>
          </cell>
        </row>
        <row r="435">
          <cell r="J435" t="str">
            <v>Typ Aventosu</v>
          </cell>
        </row>
        <row r="436">
          <cell r="J436" t="str">
            <v>Typ podložky</v>
          </cell>
        </row>
        <row r="437">
          <cell r="J437" t="str">
            <v>AVENTOS HL Servo Drive</v>
          </cell>
        </row>
        <row r="438">
          <cell r="J438" t="str">
            <v>Počet závěsu na 1 rámeček</v>
          </cell>
        </row>
        <row r="439">
          <cell r="J439" t="str">
            <v>Vzdálenost závěsu od kraje</v>
          </cell>
        </row>
        <row r="440">
          <cell r="J440" t="str">
            <v>Úzký ALU rámeček</v>
          </cell>
        </row>
        <row r="441">
          <cell r="J441" t="str">
            <v>Výběr pozice rámečku</v>
          </cell>
        </row>
        <row r="442">
          <cell r="J442" t="str">
            <v>Umístění ramene</v>
          </cell>
        </row>
        <row r="443">
          <cell r="J443" t="str">
            <v>Široký ALU rámeček</v>
          </cell>
        </row>
        <row r="444">
          <cell r="J444" t="str">
            <v>MDF tloušťky 16 mm</v>
          </cell>
        </row>
        <row r="445">
          <cell r="J445" t="str">
            <v>MDF tloušťky 18 mm</v>
          </cell>
        </row>
        <row r="446">
          <cell r="J446" t="str">
            <v>DTDL tloušťky 18 mm</v>
          </cell>
        </row>
        <row r="447">
          <cell r="J447" t="str">
            <v>AVENTOS HK-XS TIP-ON</v>
          </cell>
        </row>
        <row r="448">
          <cell r="J448" t="str">
            <v>AVENTOS HK TOP TIP ON</v>
          </cell>
        </row>
        <row r="449">
          <cell r="J449" t="str">
            <v>AVENTOS HS Servo Drive</v>
          </cell>
        </row>
        <row r="450">
          <cell r="J450" t="str">
            <v>AVENTOS HKS TIP ON</v>
          </cell>
        </row>
        <row r="451">
          <cell r="J451" t="str">
            <v>Nahoře</v>
          </cell>
        </row>
        <row r="452">
          <cell r="J452" t="str">
            <v>Dole</v>
          </cell>
        </row>
      </sheetData>
      <sheetData sheetId="3">
        <row r="292">
          <cell r="B292" t="str">
            <v>Maximální možný rozměr rámečku je 2500x1300mm</v>
          </cell>
        </row>
        <row r="293">
          <cell r="B293" t="str">
            <v>Minimální vzdálenost závěsu od kraje rámečku je 70mm</v>
          </cell>
        </row>
        <row r="294">
          <cell r="B294" t="str">
            <v>Minimální vzdálenost závěsu od kraje rámečku je 80mm</v>
          </cell>
        </row>
        <row r="472">
          <cell r="B472" t="str">
            <v>Minimální možný rozměr rámečku je 140x140mm</v>
          </cell>
        </row>
      </sheetData>
      <sheetData sheetId="4"/>
      <sheetData sheetId="5">
        <row r="1">
          <cell r="M1" t="str">
            <v>Úzký ALU rámeček</v>
          </cell>
        </row>
        <row r="2">
          <cell r="D2" t="str">
            <v>STRONG 30N bílý Automatický (248162+276001)</v>
          </cell>
          <cell r="M2" t="str">
            <v>Široký ALU rámeček</v>
          </cell>
          <cell r="X2" t="str">
            <v>Čiré</v>
          </cell>
          <cell r="Y2" t="str">
            <v>Zrcadlo</v>
          </cell>
          <cell r="AB2" t="str">
            <v>BRW (elox.)</v>
          </cell>
        </row>
        <row r="3">
          <cell r="D3" t="str">
            <v>STRONG 60N bílý Automatický (248163+276001)</v>
          </cell>
          <cell r="M3" t="str">
            <v>MDF tloušťky 16 mm</v>
          </cell>
          <cell r="X3" t="str">
            <v>Čiré kalené (dodání 3 týdny)</v>
          </cell>
          <cell r="Y3" t="str">
            <v>Zrcadlo hnědé</v>
          </cell>
          <cell r="AB3" t="str">
            <v>BRW antracit</v>
          </cell>
        </row>
        <row r="4">
          <cell r="D4" t="str">
            <v>STRONG 80N bílý Automatický (248164+276001)</v>
          </cell>
          <cell r="M4" t="str">
            <v>MDF tloušťky 18 mm</v>
          </cell>
          <cell r="X4" t="str">
            <v>Satinato</v>
          </cell>
          <cell r="Y4" t="str">
            <v>Zrcadlo grafit</v>
          </cell>
          <cell r="AB4" t="str">
            <v>BRW bílá mat</v>
          </cell>
        </row>
        <row r="5">
          <cell r="D5" t="str">
            <v>STRONG 100N bílý Automatický (248165+276001)</v>
          </cell>
          <cell r="M5" t="str">
            <v>DTDL tloušťky 18 mm</v>
          </cell>
          <cell r="X5" t="str">
            <v>Satinato kalené (dodání 3 týdny)</v>
          </cell>
          <cell r="Y5" t="str">
            <v>Zrcadlo + bezpečnostní fólie</v>
          </cell>
          <cell r="AB5" t="str">
            <v>BRW bílá lesk</v>
          </cell>
        </row>
        <row r="6">
          <cell r="D6" t="str">
            <v>STRONG 120N bílý Automatický (248166+276001)</v>
          </cell>
          <cell r="X6" t="str">
            <v>Satinato hnědé</v>
          </cell>
          <cell r="Y6" t="str">
            <v>Stopsol bronz</v>
          </cell>
          <cell r="AB6" t="str">
            <v>BRW hnědá</v>
          </cell>
        </row>
        <row r="7">
          <cell r="D7" t="str">
            <v>STRONG 60N bílý Polohovací (284254+276001)</v>
          </cell>
          <cell r="X7" t="str">
            <v>Satinato grafit</v>
          </cell>
          <cell r="Y7" t="str">
            <v>Lakomat</v>
          </cell>
          <cell r="AB7" t="str">
            <v>BRW broušené</v>
          </cell>
        </row>
        <row r="8">
          <cell r="D8" t="str">
            <v>STRONG 80N bílý Polohovací (284255+276001)</v>
          </cell>
          <cell r="X8" t="str">
            <v>Screen</v>
          </cell>
          <cell r="Y8" t="str">
            <v>Master  Ligne</v>
          </cell>
          <cell r="AB8" t="str">
            <v>BRW černá mat</v>
          </cell>
        </row>
        <row r="9">
          <cell r="D9" t="str">
            <v>STRONG 100N bílý Polohovací (284256+276001)</v>
          </cell>
          <cell r="X9" t="str">
            <v>Venus VG10</v>
          </cell>
          <cell r="Y9" t="str">
            <v>Master  Point</v>
          </cell>
          <cell r="AB9" t="str">
            <v>BRW černá lesk</v>
          </cell>
        </row>
        <row r="10">
          <cell r="D10" t="str">
            <v>STRONG 120N bílý Polohovací (284257+276001)</v>
          </cell>
          <cell r="X10" t="str">
            <v>Stopsol bronz</v>
          </cell>
          <cell r="Y10" t="str">
            <v xml:space="preserve">Master  Ray </v>
          </cell>
          <cell r="AB10" t="str">
            <v>BRW černá broušená</v>
          </cell>
        </row>
        <row r="11">
          <cell r="D11" t="str">
            <v>STRONG 30N šedý Automatický (275672+276001)</v>
          </cell>
          <cell r="X11" t="str">
            <v>Lakomat</v>
          </cell>
          <cell r="Y11" t="str">
            <v>Master  Shine</v>
          </cell>
          <cell r="AB11" t="str">
            <v>BRW světlá nerez (ACIER GRATA)</v>
          </cell>
        </row>
        <row r="12">
          <cell r="D12" t="str">
            <v>STRONG 60N šedý Automatický (275673+276001)</v>
          </cell>
          <cell r="X12" t="str">
            <v>Pisek</v>
          </cell>
          <cell r="Y12" t="str">
            <v>Lacobel RAL 1013</v>
          </cell>
          <cell r="AB12" t="str">
            <v>BRW champagne</v>
          </cell>
        </row>
        <row r="13">
          <cell r="D13" t="str">
            <v>STRONG 80N šedý Automatický (275674+276001)</v>
          </cell>
          <cell r="X13" t="str">
            <v>Antisol bronz</v>
          </cell>
          <cell r="Y13" t="str">
            <v>Lacobel RAL 1014</v>
          </cell>
          <cell r="AB13" t="str">
            <v>BRW tmavá nerez br. (Inox lija)</v>
          </cell>
        </row>
        <row r="14">
          <cell r="D14" t="str">
            <v>STRONG 100N šedý Automatický (275675+276001)</v>
          </cell>
          <cell r="X14" t="str">
            <v>Antisol grafit</v>
          </cell>
          <cell r="Y14" t="str">
            <v>Lacobel RAL 1015</v>
          </cell>
          <cell r="AB14" t="str">
            <v>Corleone (elox.)</v>
          </cell>
        </row>
        <row r="15">
          <cell r="D15" t="str">
            <v>STRONG 120N šedý Automatický (275676+276001)</v>
          </cell>
          <cell r="P15" t="str">
            <v>20L3200</v>
          </cell>
          <cell r="X15" t="str">
            <v>Zrcadlo</v>
          </cell>
          <cell r="Y15" t="str">
            <v>Lacobel RAL 2001</v>
          </cell>
          <cell r="AB15" t="str">
            <v>Corleone černé mat</v>
          </cell>
        </row>
        <row r="16">
          <cell r="D16" t="str">
            <v>STRONG 60N šedý Polohovací (284250+276001)</v>
          </cell>
          <cell r="P16" t="str">
            <v>20L3500</v>
          </cell>
          <cell r="X16" t="str">
            <v>Zrcadlo hnědé</v>
          </cell>
          <cell r="Y16" t="str">
            <v>Lacobel RAL 3004</v>
          </cell>
          <cell r="AB16" t="str">
            <v>Corleone champagne</v>
          </cell>
        </row>
        <row r="17">
          <cell r="D17" t="str">
            <v>STRONG 80N šedý Polohovací (284251+276001)</v>
          </cell>
          <cell r="P17" t="str">
            <v>20L3800</v>
          </cell>
          <cell r="X17" t="str">
            <v>Zrcadlo grafit</v>
          </cell>
          <cell r="Y17" t="str">
            <v>Lacobel RAL 4006</v>
          </cell>
          <cell r="AB17" t="str">
            <v>Imola (elox.)</v>
          </cell>
        </row>
        <row r="18">
          <cell r="D18" t="str">
            <v>STRONG 100N šedý Polohovací (284252+276001)</v>
          </cell>
          <cell r="P18" t="str">
            <v>20L3900</v>
          </cell>
          <cell r="X18" t="str">
            <v>Zrcadlo + bezpečnostní fólie</v>
          </cell>
          <cell r="Y18" t="str">
            <v>Lacobel RAL 5002</v>
          </cell>
          <cell r="AB18" t="str">
            <v>Imola černá mat</v>
          </cell>
        </row>
        <row r="19">
          <cell r="D19" t="str">
            <v>STRONG 120N šedý Polohovací (284253+276001)</v>
          </cell>
          <cell r="X19" t="str">
            <v>Krizet</v>
          </cell>
          <cell r="Y19" t="str">
            <v>Lacobel RAL 7035</v>
          </cell>
          <cell r="AB19" t="str">
            <v>Imola bílá mat</v>
          </cell>
        </row>
        <row r="20">
          <cell r="D20" t="str">
            <v>HUWIL DUO (135017+135019+135024)</v>
          </cell>
          <cell r="P20" t="str">
            <v>Vlevo</v>
          </cell>
          <cell r="X20" t="str">
            <v>Master (Carre)</v>
          </cell>
          <cell r="Y20" t="str">
            <v>Lacobel RAL 8017</v>
          </cell>
          <cell r="AB20" t="str">
            <v>Modena (elox.)</v>
          </cell>
        </row>
        <row r="21">
          <cell r="D21" t="str">
            <v>HUWIL DUO FORTE (135018+135019+135024)</v>
          </cell>
          <cell r="P21" t="str">
            <v xml:space="preserve">Vpravo </v>
          </cell>
          <cell r="X21" t="str">
            <v xml:space="preserve">Master  Lens </v>
          </cell>
          <cell r="Y21" t="str">
            <v>Lacobel RAL 9003</v>
          </cell>
          <cell r="AB21" t="str">
            <v>Modena černá mat</v>
          </cell>
        </row>
        <row r="22">
          <cell r="D22" t="str">
            <v>HUWILIFT MAXI (135044+135045+135047)</v>
          </cell>
          <cell r="P22" t="str">
            <v>2 Kusy (obě strany)</v>
          </cell>
          <cell r="X22" t="str">
            <v>Master  Ligne</v>
          </cell>
          <cell r="Y22" t="str">
            <v>Lacobel RAL 9005</v>
          </cell>
          <cell r="AB22" t="str">
            <v>Modena černá lesk</v>
          </cell>
        </row>
        <row r="23">
          <cell r="D23" t="str">
            <v>HUWILIFT MAXI (135044+135045+135047)</v>
          </cell>
          <cell r="X23" t="str">
            <v>Master  Point</v>
          </cell>
          <cell r="Y23" t="str">
            <v>Lacobel RAL 9006</v>
          </cell>
          <cell r="AB23" t="str">
            <v>Modena černá broušená</v>
          </cell>
        </row>
        <row r="24">
          <cell r="D24" t="str">
            <v>KRABY 164 45N (135006+15597+2x15598+15599)</v>
          </cell>
          <cell r="P24" t="str">
            <v>Vlevo</v>
          </cell>
          <cell r="X24" t="str">
            <v xml:space="preserve">Master  Ray </v>
          </cell>
          <cell r="Y24" t="str">
            <v>Lacobel RAL 9007</v>
          </cell>
          <cell r="AB24" t="str">
            <v>Modena tmavá nerez br. (inox lija)</v>
          </cell>
        </row>
        <row r="25">
          <cell r="D25" t="str">
            <v>KRABY 164 60N (135007+15597+2x15598+15600)</v>
          </cell>
          <cell r="P25" t="str">
            <v xml:space="preserve">Vpravo </v>
          </cell>
          <cell r="X25" t="str">
            <v>Master  Shine</v>
          </cell>
          <cell r="Y25" t="str">
            <v>Lacobel RAL 9010</v>
          </cell>
          <cell r="AB25" t="str">
            <v>Palio (elox.)</v>
          </cell>
        </row>
        <row r="26">
          <cell r="D26" t="str">
            <v>KRABY 244 45N (15590+15597+2x15598+15601)</v>
          </cell>
          <cell r="P26" t="str">
            <v>2 Kusy (obě strany)</v>
          </cell>
          <cell r="X26" t="str">
            <v>Lacobel RAL 1013</v>
          </cell>
          <cell r="Y26" t="str">
            <v>Lacobel REF 0128</v>
          </cell>
          <cell r="AB26" t="str">
            <v>Pisa (elox.)</v>
          </cell>
        </row>
        <row r="27">
          <cell r="D27" t="str">
            <v>KRABY 244 60N (15591+15597+2x15598+15602)</v>
          </cell>
          <cell r="X27" t="str">
            <v>Lacobel RAL 1014</v>
          </cell>
          <cell r="Y27" t="str">
            <v>Lacobel REF 0327</v>
          </cell>
          <cell r="AB27" t="str">
            <v>Pisa černá mat</v>
          </cell>
        </row>
        <row r="28">
          <cell r="D28" t="str">
            <v>KRABY 244 90N (15592+15597+2x15598+15603)</v>
          </cell>
          <cell r="X28" t="str">
            <v>Lacobel RAL 1015</v>
          </cell>
          <cell r="Y28" t="str">
            <v>Lacobel REF 0337</v>
          </cell>
          <cell r="AB28" t="str">
            <v>Pisa černá lesk</v>
          </cell>
        </row>
        <row r="29">
          <cell r="D29" t="str">
            <v>KRABY 244 120N (15593+15597+2x15598+15604)</v>
          </cell>
          <cell r="X29" t="str">
            <v>Lacobel RAL 2001</v>
          </cell>
          <cell r="Y29" t="str">
            <v>Lacobel REF 0627</v>
          </cell>
          <cell r="AB29" t="str">
            <v>Ravena (elox.)</v>
          </cell>
        </row>
        <row r="30">
          <cell r="D30" t="str">
            <v>KRABY 355 45N (135008+15597+2x15598+15605)</v>
          </cell>
          <cell r="X30" t="str">
            <v>Lacobel RAL 3004</v>
          </cell>
          <cell r="Y30" t="str">
            <v>Lacobel REF 0667</v>
          </cell>
          <cell r="AB30" t="str">
            <v>Siena (elox.)</v>
          </cell>
        </row>
        <row r="31">
          <cell r="D31" t="str">
            <v>KRABY 355 60N (135009+15597+2x15598+15606)</v>
          </cell>
          <cell r="X31" t="str">
            <v>Lacobel RAL 4006</v>
          </cell>
          <cell r="Y31" t="str">
            <v>Lacobel REF 1164</v>
          </cell>
          <cell r="AB31" t="str">
            <v>Verona (elox.)</v>
          </cell>
        </row>
        <row r="32">
          <cell r="D32" t="str">
            <v>KRABY 355 90N (135010+15597+2x15598+15607)</v>
          </cell>
          <cell r="X32" t="str">
            <v>Lacobel RAL 5002</v>
          </cell>
          <cell r="Y32" t="str">
            <v>Lacobel REF 1236</v>
          </cell>
          <cell r="AB32" t="str">
            <v>Verona broušený hliník</v>
          </cell>
        </row>
        <row r="33">
          <cell r="D33" t="str">
            <v>KRABY 355 120N (135011+15597+2x15598+15608)</v>
          </cell>
          <cell r="X33" t="str">
            <v>Lacobel RAL 7035</v>
          </cell>
          <cell r="Y33" t="str">
            <v>Lacobel REF 1435</v>
          </cell>
          <cell r="AB33" t="str">
            <v>Verona černá lesk</v>
          </cell>
        </row>
        <row r="34">
          <cell r="D34" t="str">
            <v>K12 244 50N (282471+282479)</v>
          </cell>
          <cell r="X34" t="str">
            <v>Lacobel RAL 8017</v>
          </cell>
          <cell r="Y34" t="str">
            <v>Lacobel REF 1586</v>
          </cell>
          <cell r="AB34" t="str">
            <v>Verona černá mat</v>
          </cell>
        </row>
        <row r="35">
          <cell r="D35" t="str">
            <v>K12 244 80N (282472+282479)</v>
          </cell>
          <cell r="X35" t="str">
            <v>Lacobel RAL 9003</v>
          </cell>
          <cell r="Y35" t="str">
            <v>Lacobel REF 1603</v>
          </cell>
          <cell r="AB35" t="str">
            <v>Verona hnědá</v>
          </cell>
        </row>
        <row r="36">
          <cell r="D36" t="str">
            <v>K12 244 100N (282473+282479)</v>
          </cell>
          <cell r="X36" t="str">
            <v>Lacobel RAL 9005</v>
          </cell>
          <cell r="Y36" t="str">
            <v>Lacobel REF 1604</v>
          </cell>
          <cell r="AB36" t="str">
            <v>Verona champagne</v>
          </cell>
        </row>
        <row r="37">
          <cell r="D37" t="str">
            <v>K12 244 120N (282474+282479)</v>
          </cell>
          <cell r="X37" t="str">
            <v>Lacobel RAL 9006</v>
          </cell>
          <cell r="Y37" t="str">
            <v>Matelac RAL 2001</v>
          </cell>
          <cell r="AB37" t="str">
            <v>Verona tmavá nerez broušená</v>
          </cell>
        </row>
        <row r="38">
          <cell r="D38" t="str">
            <v>K12 355 60N (282475+282479)</v>
          </cell>
          <cell r="X38" t="str">
            <v>Lacobel RAL 9007</v>
          </cell>
          <cell r="Y38" t="str">
            <v>Matelac RAL 3004</v>
          </cell>
          <cell r="AB38" t="str">
            <v>Verona světlá nerez (Acier grata)</v>
          </cell>
        </row>
        <row r="39">
          <cell r="D39" t="str">
            <v>K12 355 90N (282476+282479)</v>
          </cell>
          <cell r="X39" t="str">
            <v>Lacobel RAL 9010</v>
          </cell>
          <cell r="Y39" t="str">
            <v>Matelac RAL 7021</v>
          </cell>
          <cell r="AB39" t="str">
            <v>Vivaro (elox.)</v>
          </cell>
        </row>
        <row r="40">
          <cell r="D40" t="str">
            <v>K12 355 110N (282477+282479)</v>
          </cell>
          <cell r="X40" t="str">
            <v>Lacobel REF 0128</v>
          </cell>
          <cell r="Y40" t="str">
            <v>Matelac RAL 9003</v>
          </cell>
          <cell r="AB40" t="str">
            <v>Vivaro černá mat</v>
          </cell>
        </row>
        <row r="41">
          <cell r="D41" t="str">
            <v>K12 355 130N (282478+282479)</v>
          </cell>
          <cell r="X41" t="str">
            <v>Lacobel REF 0327</v>
          </cell>
          <cell r="Y41" t="str">
            <v>Matelac RAL 9005</v>
          </cell>
          <cell r="AB41" t="str">
            <v>Vivaro tmavá nerez br. (inox lija)</v>
          </cell>
        </row>
        <row r="42">
          <cell r="X42" t="str">
            <v>Lacobel REF 0337</v>
          </cell>
          <cell r="Y42" t="str">
            <v>Matelac RAL 9006</v>
          </cell>
          <cell r="AB42" t="str">
            <v>Vivaro bílá mat</v>
          </cell>
        </row>
        <row r="43">
          <cell r="X43" t="str">
            <v>Lacobel REF 0627</v>
          </cell>
          <cell r="Y43" t="str">
            <v>Matelac RAL 9010</v>
          </cell>
          <cell r="AB43" t="str">
            <v>Vivaro bílá lesk</v>
          </cell>
        </row>
        <row r="44">
          <cell r="X44" t="str">
            <v>Lacobel REF 0667</v>
          </cell>
          <cell r="Y44" t="str">
            <v>Matelac REF 1435</v>
          </cell>
        </row>
        <row r="45">
          <cell r="X45" t="str">
            <v>Lacobel REF 1164</v>
          </cell>
          <cell r="Y45" t="str">
            <v>Matelac REF 1586</v>
          </cell>
        </row>
        <row r="46">
          <cell r="X46" t="str">
            <v>Lacobel REF 1236</v>
          </cell>
          <cell r="Y46" t="str">
            <v>Matelac zrcadlo bronz</v>
          </cell>
        </row>
        <row r="47">
          <cell r="X47" t="str">
            <v>Lacobel REF 1435</v>
          </cell>
          <cell r="Y47" t="str">
            <v>Matelac zrcadlo grafit</v>
          </cell>
        </row>
        <row r="48">
          <cell r="X48" t="str">
            <v>Lacobel REF 1586</v>
          </cell>
          <cell r="Y48" t="str">
            <v>Matelac zrcadlo stříbr.</v>
          </cell>
        </row>
        <row r="49">
          <cell r="D49" t="str">
            <v>STRONG spodní bílý (275689+276001)</v>
          </cell>
          <cell r="X49" t="str">
            <v>Lacobel REF 1603</v>
          </cell>
        </row>
        <row r="50">
          <cell r="D50" t="str">
            <v>STRONG spodní šedý (248167+276001)</v>
          </cell>
          <cell r="X50" t="str">
            <v>Lacobel REF 1604</v>
          </cell>
        </row>
        <row r="51">
          <cell r="D51" t="str">
            <v>HUWIL DUO (90°)  (135017+135019+135021)</v>
          </cell>
          <cell r="X51" t="str">
            <v>Matelac RAL 2001</v>
          </cell>
        </row>
        <row r="52">
          <cell r="D52" t="str">
            <v>HUWIL DUO FORTE (135018+135019+135045)</v>
          </cell>
          <cell r="X52" t="str">
            <v>Matelac RAL 3004</v>
          </cell>
        </row>
        <row r="53">
          <cell r="D53" t="str">
            <v>KRABY 164 spodní (15588+15597+2x15598+15599)</v>
          </cell>
          <cell r="X53" t="str">
            <v>Matelac RAL 7021</v>
          </cell>
        </row>
        <row r="54">
          <cell r="D54" t="str">
            <v>KRABY 244 spodní (15594+15597+2x15598+15599)</v>
          </cell>
          <cell r="X54" t="str">
            <v>Matelac RAL 9003</v>
          </cell>
        </row>
        <row r="55">
          <cell r="D55" t="str">
            <v>KRABY 355 spodní (15589+15597+2x15598+15599)</v>
          </cell>
          <cell r="X55" t="str">
            <v>Matelac RAL 9005</v>
          </cell>
        </row>
        <row r="56">
          <cell r="X56" t="str">
            <v>Matelac RAL 9006</v>
          </cell>
        </row>
        <row r="57">
          <cell r="X57" t="str">
            <v>Matelac RAL 9010</v>
          </cell>
        </row>
        <row r="58">
          <cell r="X58" t="str">
            <v>Matelac REF 1435</v>
          </cell>
        </row>
        <row r="59">
          <cell r="X59" t="str">
            <v>Matelac REF 1586</v>
          </cell>
        </row>
        <row r="60">
          <cell r="D60" t="str">
            <v>STRONG 30N bílý Automatický (248162)</v>
          </cell>
          <cell r="X60" t="str">
            <v>Matelac zrcadlo bronz</v>
          </cell>
        </row>
        <row r="61">
          <cell r="D61" t="str">
            <v>STRONG 60N bílý Automatický (248163)</v>
          </cell>
          <cell r="X61" t="str">
            <v>Matelac zrcadlo grafit</v>
          </cell>
        </row>
        <row r="62">
          <cell r="D62" t="str">
            <v>STRONG 80N bílý Automatický (248164)</v>
          </cell>
          <cell r="X62" t="str">
            <v>Matelac zrcadlo stříbr.</v>
          </cell>
        </row>
        <row r="63">
          <cell r="D63" t="str">
            <v>STRONG 100N bílý Automatický (248165)</v>
          </cell>
        </row>
        <row r="64">
          <cell r="D64" t="str">
            <v>STRONG 120N bílý Automatický (248166)</v>
          </cell>
        </row>
        <row r="65">
          <cell r="D65" t="str">
            <v>STRONG 60N bílý Polohovací (284254)</v>
          </cell>
        </row>
        <row r="66">
          <cell r="D66" t="str">
            <v>STRONG 80N bílý Polohovací (284255)</v>
          </cell>
        </row>
        <row r="67">
          <cell r="D67" t="str">
            <v>STRONG 100N bílý Polohovací (284256)</v>
          </cell>
        </row>
        <row r="68">
          <cell r="D68" t="str">
            <v>STRONG 120N bílý Polohovací (284257)</v>
          </cell>
        </row>
        <row r="69">
          <cell r="D69" t="str">
            <v>STRONG 30N šedý Automatický (275672)</v>
          </cell>
        </row>
        <row r="70">
          <cell r="D70" t="str">
            <v>STRONG 60N šedý Automatický (275673)</v>
          </cell>
        </row>
        <row r="71">
          <cell r="D71" t="str">
            <v>STRONG 80N šedý Automatický (275674)</v>
          </cell>
        </row>
        <row r="72">
          <cell r="D72" t="str">
            <v>STRONG 100N šedý Automatický (275675)</v>
          </cell>
        </row>
        <row r="73">
          <cell r="D73" t="str">
            <v>STRONG 120N šedý Automatický (275676)</v>
          </cell>
        </row>
        <row r="74">
          <cell r="D74" t="str">
            <v>STRONG 60N šedý Polohovací (284250)</v>
          </cell>
        </row>
        <row r="75">
          <cell r="D75" t="str">
            <v>STRONG 80N šedý Polohovací (284251)</v>
          </cell>
        </row>
        <row r="76">
          <cell r="D76" t="str">
            <v>STRONG 100N šedý Polohovací (284252)</v>
          </cell>
        </row>
        <row r="77">
          <cell r="D77" t="str">
            <v>STRONG 120N šedý Polohovací (284253)</v>
          </cell>
        </row>
        <row r="78">
          <cell r="D78" t="str">
            <v>HUWIL DUO (135017+135019+135045)</v>
          </cell>
        </row>
        <row r="79">
          <cell r="D79" t="str">
            <v>HUWIL DUO FORTE (135018+135019+135045)</v>
          </cell>
        </row>
        <row r="80">
          <cell r="D80" t="str">
            <v>HUWILIFT MAXI (135044+135045)</v>
          </cell>
        </row>
        <row r="81">
          <cell r="D81" t="str">
            <v>HUWILIFT MAXI (135044+135045)</v>
          </cell>
        </row>
        <row r="82">
          <cell r="D82" t="str">
            <v>KRABY 164 45N (135006)</v>
          </cell>
        </row>
        <row r="83">
          <cell r="D83" t="str">
            <v>KRABY 164 60N (135007)</v>
          </cell>
        </row>
        <row r="84">
          <cell r="D84" t="str">
            <v>KRABY 244 45N (15590)</v>
          </cell>
        </row>
        <row r="85">
          <cell r="D85" t="str">
            <v>KRABY 244 60N (15591)</v>
          </cell>
        </row>
        <row r="86">
          <cell r="D86" t="str">
            <v>KRABY 244 90N (15592)</v>
          </cell>
        </row>
        <row r="87">
          <cell r="D87" t="str">
            <v>KRABY 244 120N (15593)</v>
          </cell>
        </row>
        <row r="88">
          <cell r="D88" t="str">
            <v>KRABY 355 45N (135008)</v>
          </cell>
        </row>
        <row r="89">
          <cell r="D89" t="str">
            <v>KRABY 355 60N (135009)</v>
          </cell>
        </row>
        <row r="90">
          <cell r="D90" t="str">
            <v>KRABY 355 90N (135010)</v>
          </cell>
        </row>
        <row r="91">
          <cell r="D91" t="str">
            <v>KRABY 355 120N (135011)</v>
          </cell>
        </row>
        <row r="92">
          <cell r="D92" t="str">
            <v>K12 244 50N (282471)</v>
          </cell>
        </row>
        <row r="93">
          <cell r="D93" t="str">
            <v>K12 244 80N (282472)</v>
          </cell>
        </row>
        <row r="94">
          <cell r="D94" t="str">
            <v>K12 244 100N (282473)</v>
          </cell>
        </row>
        <row r="95">
          <cell r="D95" t="str">
            <v>K12 244 120N (282474)</v>
          </cell>
        </row>
        <row r="96">
          <cell r="D96" t="str">
            <v>K12 355 60N (282475)</v>
          </cell>
        </row>
        <row r="97">
          <cell r="D97" t="str">
            <v>K12 355 90N (282476)</v>
          </cell>
        </row>
        <row r="98">
          <cell r="D98" t="str">
            <v>K12 355 110N (282477)</v>
          </cell>
        </row>
        <row r="99">
          <cell r="D99" t="str">
            <v>K12 355 130N (282478)</v>
          </cell>
        </row>
        <row r="104">
          <cell r="D104" t="str">
            <v>STRONG spodní bílý (275689)</v>
          </cell>
        </row>
        <row r="105">
          <cell r="D105" t="str">
            <v>STRONG spodní šedý (248167)</v>
          </cell>
        </row>
        <row r="106">
          <cell r="D106" t="str">
            <v>HUWIL DUO (90°)  (135017+135019+135021)</v>
          </cell>
        </row>
        <row r="107">
          <cell r="D107" t="str">
            <v>HUWIL DUO FORTE (135018+135019+135045)</v>
          </cell>
        </row>
        <row r="108">
          <cell r="D108" t="str">
            <v>KRABY 164 spodní (15588)</v>
          </cell>
        </row>
        <row r="109">
          <cell r="D109" t="str">
            <v>KRABY 244 spodní (15594)</v>
          </cell>
        </row>
        <row r="110">
          <cell r="D110" t="str">
            <v>KRABY 355 spodní (15589)</v>
          </cell>
        </row>
        <row r="134">
          <cell r="E134" t="str">
            <v>Strong Plus naložený clip bez pružiny (350837)</v>
          </cell>
        </row>
        <row r="135">
          <cell r="E135" t="str">
            <v>Strong Plus naložený clip bez pružiny (350838)</v>
          </cell>
        </row>
        <row r="136">
          <cell r="E136" t="str">
            <v>Storng Plus vložený clip bez pružiny (350839)</v>
          </cell>
        </row>
        <row r="137">
          <cell r="E137" t="str">
            <v>Strong Plus 30° clip bez pružiny (350856)</v>
          </cell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9">
          <cell r="E159" t="str">
            <v>Naložený clip (92580T)</v>
          </cell>
        </row>
        <row r="160">
          <cell r="E160" t="str">
            <v>Polonaložený clip (92581T)</v>
          </cell>
        </row>
        <row r="161">
          <cell r="E161" t="str">
            <v>Vložený clip (92582T)</v>
          </cell>
        </row>
        <row r="162">
          <cell r="E162" t="str">
            <v>45° clip (92583T)</v>
          </cell>
        </row>
        <row r="163">
          <cell r="E163" t="str">
            <v>Strong Plus naložený clip (350827)</v>
          </cell>
        </row>
        <row r="164">
          <cell r="E164" t="str">
            <v>Strong Plus polonaložený clip (350828)</v>
          </cell>
        </row>
        <row r="165">
          <cell r="E165" t="str">
            <v>Strong Plus vložený clip (350829)</v>
          </cell>
        </row>
        <row r="166">
          <cell r="E166" t="str">
            <v>Strong Plus 30°clip (350854)</v>
          </cell>
        </row>
        <row r="167">
          <cell r="E167"/>
        </row>
        <row r="168">
          <cell r="E168"/>
        </row>
        <row r="169">
          <cell r="E169"/>
        </row>
        <row r="170">
          <cell r="E170"/>
        </row>
        <row r="171">
          <cell r="E171"/>
        </row>
        <row r="172">
          <cell r="E172"/>
        </row>
        <row r="174">
          <cell r="E174" t="str">
            <v>Strong Plus naložený clip bez pružiny (350864)</v>
          </cell>
        </row>
        <row r="175">
          <cell r="E175"/>
        </row>
        <row r="176">
          <cell r="E176"/>
        </row>
        <row r="177">
          <cell r="E177"/>
        </row>
        <row r="178">
          <cell r="E178"/>
        </row>
        <row r="179">
          <cell r="E179"/>
        </row>
        <row r="181">
          <cell r="E181" t="str">
            <v>Naložený clip (92584T)</v>
          </cell>
        </row>
        <row r="182">
          <cell r="E182" t="str">
            <v>Strong Plus naložený clip (350863)</v>
          </cell>
        </row>
        <row r="183">
          <cell r="E183"/>
        </row>
        <row r="184">
          <cell r="E184"/>
        </row>
        <row r="185">
          <cell r="E185"/>
        </row>
        <row r="186">
          <cell r="E186"/>
        </row>
        <row r="187">
          <cell r="E187"/>
        </row>
        <row r="192">
          <cell r="E192" t="str">
            <v>Sensys SiSy naložený  (308058)</v>
          </cell>
        </row>
        <row r="193">
          <cell r="E193" t="str">
            <v>Sensys SiSy polonaložený  (308454)</v>
          </cell>
        </row>
        <row r="194">
          <cell r="E194" t="str">
            <v>Sensys SiSy vložený  (308455)</v>
          </cell>
        </row>
        <row r="195">
          <cell r="E195" t="str">
            <v>Sensys P2o naložený  (336503)</v>
          </cell>
        </row>
        <row r="196">
          <cell r="E196" t="str">
            <v>Sensys P2o polonaložený  (336506)</v>
          </cell>
        </row>
        <row r="197">
          <cell r="E197" t="str">
            <v>Sensys P2o vložený  (346823)</v>
          </cell>
        </row>
        <row r="198">
          <cell r="E198"/>
        </row>
        <row r="199">
          <cell r="E199"/>
        </row>
        <row r="200">
          <cell r="E200"/>
        </row>
        <row r="201">
          <cell r="E201"/>
        </row>
        <row r="202">
          <cell r="E202"/>
        </row>
        <row r="203">
          <cell r="E203"/>
        </row>
        <row r="204">
          <cell r="E204"/>
        </row>
        <row r="205">
          <cell r="E205"/>
        </row>
        <row r="206">
          <cell r="E206"/>
        </row>
        <row r="207">
          <cell r="E207"/>
        </row>
        <row r="208">
          <cell r="E208"/>
        </row>
        <row r="209">
          <cell r="E209"/>
        </row>
        <row r="210">
          <cell r="E210"/>
        </row>
        <row r="211">
          <cell r="E211"/>
        </row>
        <row r="212">
          <cell r="E212"/>
        </row>
        <row r="213">
          <cell r="E213"/>
        </row>
        <row r="214">
          <cell r="E214" t="str">
            <v>Sensys naložený tlumený (300279)</v>
          </cell>
        </row>
        <row r="215">
          <cell r="E215" t="str">
            <v>Sensys naložený P2O (300285)</v>
          </cell>
        </row>
        <row r="216">
          <cell r="E216"/>
        </row>
        <row r="217">
          <cell r="E217"/>
        </row>
        <row r="218">
          <cell r="E218"/>
        </row>
        <row r="219">
          <cell r="E219"/>
        </row>
        <row r="220">
          <cell r="E220"/>
        </row>
        <row r="221">
          <cell r="E221"/>
        </row>
        <row r="222">
          <cell r="E222"/>
        </row>
        <row r="232">
          <cell r="E232" t="str">
            <v>naložený clip (12002)</v>
          </cell>
        </row>
        <row r="233">
          <cell r="E233" t="str">
            <v>polonaložený clip (12005)</v>
          </cell>
        </row>
        <row r="234">
          <cell r="E234" t="str">
            <v>Vložený clip (12008)</v>
          </cell>
        </row>
        <row r="235">
          <cell r="E235" t="str">
            <v>naložený s tlumením clip 110° (12047)</v>
          </cell>
        </row>
        <row r="236">
          <cell r="E236" t="str">
            <v>polonaložený s tlumením clip 110° (12048)</v>
          </cell>
        </row>
        <row r="237">
          <cell r="E237" t="str">
            <v>vložený s tlumením clip 110° (12049)</v>
          </cell>
        </row>
        <row r="238">
          <cell r="E238" t="str">
            <v>naložený bez tlumení clip 110° (12052)</v>
          </cell>
        </row>
        <row r="239">
          <cell r="E239" t="str">
            <v>polonaložený bez tlumení clip 110° (12053)</v>
          </cell>
        </row>
        <row r="240">
          <cell r="E240" t="str">
            <v>vložený bez tlumení clip 110° (12059)</v>
          </cell>
        </row>
        <row r="241">
          <cell r="E241" t="str">
            <v>naložený TIP-ON clip 110° (226668)</v>
          </cell>
        </row>
        <row r="242">
          <cell r="E242" t="str">
            <v>polonaložený TIP-ON clip 110° (226670)</v>
          </cell>
        </row>
        <row r="243">
          <cell r="E243" t="str">
            <v>vložený TIP-ON clip 110° (226671)</v>
          </cell>
        </row>
        <row r="244">
          <cell r="E244" t="str">
            <v>naložený s tlumením clip 110°, ONYX (306317)</v>
          </cell>
        </row>
        <row r="245">
          <cell r="E245" t="str">
            <v>polonaložený s tlumením clip 110°, ONYX (306318)</v>
          </cell>
        </row>
        <row r="246">
          <cell r="E246" t="str">
            <v>vložený s tlumením clip 110°, ONYX (306319)</v>
          </cell>
        </row>
        <row r="247">
          <cell r="E247"/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 t="str">
            <v>naložený clip (12106)</v>
          </cell>
        </row>
        <row r="255">
          <cell r="E255" t="str">
            <v>polonaložený clip (12107)</v>
          </cell>
        </row>
        <row r="256">
          <cell r="E256" t="str">
            <v>Vložený clip (12108)</v>
          </cell>
        </row>
        <row r="257">
          <cell r="E257" t="str">
            <v>naložený s tlumením clip 95° (118033)</v>
          </cell>
        </row>
        <row r="258">
          <cell r="E258" t="str">
            <v>polonaložený s tlumením clip 95° (118120)</v>
          </cell>
        </row>
        <row r="259">
          <cell r="E259" t="str">
            <v>vložený s tlumením clip 95° (118121)</v>
          </cell>
        </row>
        <row r="260">
          <cell r="E260" t="str">
            <v>naložený TIP-ON clip 95° (12109)</v>
          </cell>
        </row>
        <row r="261">
          <cell r="E261" t="str">
            <v>naložený TIP-ON clip 120° (13764)</v>
          </cell>
        </row>
        <row r="262">
          <cell r="E262" t="str">
            <v>naložený 95°, Onyx (306329)</v>
          </cell>
        </row>
        <row r="263">
          <cell r="E263"/>
        </row>
        <row r="264">
          <cell r="E264"/>
        </row>
        <row r="265">
          <cell r="E265"/>
        </row>
        <row r="266">
          <cell r="E266"/>
        </row>
      </sheetData>
      <sheetData sheetId="6">
        <row r="3">
          <cell r="A3" t="str">
            <v>Čiré</v>
          </cell>
          <cell r="B3">
            <v>1</v>
          </cell>
          <cell r="N3" t="str">
            <v>Čiré</v>
          </cell>
          <cell r="O3">
            <v>1</v>
          </cell>
          <cell r="AA3" t="e">
            <v>#N/A</v>
          </cell>
          <cell r="AB3" t="e">
            <v>#N/A</v>
          </cell>
          <cell r="AN3" t="e">
            <v>#N/A</v>
          </cell>
          <cell r="AO3" t="e">
            <v>#N/A</v>
          </cell>
          <cell r="BA3" t="e">
            <v>#N/A</v>
          </cell>
          <cell r="BB3" t="e">
            <v>#N/A</v>
          </cell>
          <cell r="BN3" t="e">
            <v>#N/A</v>
          </cell>
          <cell r="BO3" t="e">
            <v>#N/A</v>
          </cell>
        </row>
        <row r="4">
          <cell r="B4">
            <v>1</v>
          </cell>
          <cell r="O4">
            <v>1</v>
          </cell>
          <cell r="AB4" t="e">
            <v>#N/A</v>
          </cell>
          <cell r="AO4" t="e">
            <v>#N/A</v>
          </cell>
          <cell r="BB4" t="e">
            <v>#N/A</v>
          </cell>
          <cell r="BO4" t="e">
            <v>#N/A</v>
          </cell>
        </row>
        <row r="5">
          <cell r="B5">
            <v>1</v>
          </cell>
          <cell r="O5">
            <v>1</v>
          </cell>
          <cell r="AB5" t="e">
            <v>#N/A</v>
          </cell>
          <cell r="AO5" t="e">
            <v>#N/A</v>
          </cell>
          <cell r="BB5" t="e">
            <v>#N/A</v>
          </cell>
          <cell r="BO5" t="e">
            <v>#N/A</v>
          </cell>
        </row>
        <row r="6">
          <cell r="B6">
            <v>1</v>
          </cell>
          <cell r="O6">
            <v>1</v>
          </cell>
          <cell r="AB6" t="e">
            <v>#N/A</v>
          </cell>
          <cell r="AO6" t="e">
            <v>#N/A</v>
          </cell>
          <cell r="BB6" t="e">
            <v>#N/A</v>
          </cell>
          <cell r="BO6" t="e">
            <v>#N/A</v>
          </cell>
        </row>
        <row r="7">
          <cell r="B7">
            <v>1</v>
          </cell>
          <cell r="O7">
            <v>1</v>
          </cell>
          <cell r="AB7" t="e">
            <v>#N/A</v>
          </cell>
          <cell r="AO7" t="e">
            <v>#N/A</v>
          </cell>
          <cell r="BB7" t="e">
            <v>#N/A</v>
          </cell>
          <cell r="BO7" t="e">
            <v>#N/A</v>
          </cell>
        </row>
        <row r="8">
          <cell r="B8">
            <v>1</v>
          </cell>
          <cell r="O8">
            <v>1</v>
          </cell>
          <cell r="AB8" t="e">
            <v>#N/A</v>
          </cell>
          <cell r="AO8" t="e">
            <v>#N/A</v>
          </cell>
          <cell r="BB8" t="e">
            <v>#N/A</v>
          </cell>
          <cell r="BO8" t="e">
            <v>#N/A</v>
          </cell>
        </row>
        <row r="9">
          <cell r="B9">
            <v>1</v>
          </cell>
          <cell r="O9">
            <v>1</v>
          </cell>
          <cell r="AB9" t="e">
            <v>#N/A</v>
          </cell>
          <cell r="AO9" t="e">
            <v>#N/A</v>
          </cell>
          <cell r="BB9" t="e">
            <v>#N/A</v>
          </cell>
          <cell r="BO9" t="e">
            <v>#N/A</v>
          </cell>
        </row>
        <row r="10">
          <cell r="B10">
            <v>1</v>
          </cell>
          <cell r="O10">
            <v>1</v>
          </cell>
          <cell r="AB10" t="e">
            <v>#N/A</v>
          </cell>
          <cell r="AO10" t="e">
            <v>#N/A</v>
          </cell>
          <cell r="BB10" t="e">
            <v>#N/A</v>
          </cell>
          <cell r="BO10" t="e">
            <v>#N/A</v>
          </cell>
        </row>
        <row r="11">
          <cell r="B11">
            <v>1</v>
          </cell>
          <cell r="O11">
            <v>1</v>
          </cell>
          <cell r="AB11" t="e">
            <v>#N/A</v>
          </cell>
          <cell r="AO11" t="e">
            <v>#N/A</v>
          </cell>
          <cell r="BB11" t="e">
            <v>#N/A</v>
          </cell>
          <cell r="BO11" t="e">
            <v>#N/A</v>
          </cell>
        </row>
        <row r="12">
          <cell r="B12">
            <v>1</v>
          </cell>
          <cell r="O12">
            <v>1</v>
          </cell>
          <cell r="AB12" t="e">
            <v>#N/A</v>
          </cell>
          <cell r="AO12" t="e">
            <v>#N/A</v>
          </cell>
          <cell r="BB12" t="e">
            <v>#N/A</v>
          </cell>
          <cell r="BO12" t="e">
            <v>#N/A</v>
          </cell>
        </row>
        <row r="13">
          <cell r="B13">
            <v>1</v>
          </cell>
          <cell r="O13">
            <v>1</v>
          </cell>
          <cell r="AB13" t="e">
            <v>#N/A</v>
          </cell>
          <cell r="AO13" t="e">
            <v>#N/A</v>
          </cell>
          <cell r="BB13" t="e">
            <v>#N/A</v>
          </cell>
          <cell r="BO13" t="e">
            <v>#N/A</v>
          </cell>
        </row>
        <row r="14">
          <cell r="B14">
            <v>1</v>
          </cell>
          <cell r="O14">
            <v>1</v>
          </cell>
          <cell r="AB14" t="e">
            <v>#N/A</v>
          </cell>
          <cell r="AO14" t="e">
            <v>#N/A</v>
          </cell>
          <cell r="BB14" t="e">
            <v>#N/A</v>
          </cell>
          <cell r="BO14" t="e">
            <v>#N/A</v>
          </cell>
        </row>
        <row r="15">
          <cell r="B15">
            <v>1</v>
          </cell>
          <cell r="O15">
            <v>1</v>
          </cell>
          <cell r="AB15" t="e">
            <v>#N/A</v>
          </cell>
          <cell r="AO15" t="e">
            <v>#N/A</v>
          </cell>
          <cell r="BB15" t="e">
            <v>#N/A</v>
          </cell>
          <cell r="BO15" t="e">
            <v>#N/A</v>
          </cell>
        </row>
        <row r="16">
          <cell r="B16">
            <v>1</v>
          </cell>
          <cell r="O16">
            <v>1</v>
          </cell>
          <cell r="AB16" t="e">
            <v>#N/A</v>
          </cell>
          <cell r="AO16" t="e">
            <v>#N/A</v>
          </cell>
          <cell r="BB16" t="e">
            <v>#N/A</v>
          </cell>
          <cell r="BO16" t="e">
            <v>#N/A</v>
          </cell>
        </row>
        <row r="17">
          <cell r="B17">
            <v>1</v>
          </cell>
          <cell r="O17">
            <v>1</v>
          </cell>
          <cell r="AB17" t="e">
            <v>#N/A</v>
          </cell>
          <cell r="AO17" t="e">
            <v>#N/A</v>
          </cell>
          <cell r="BB17" t="e">
            <v>#N/A</v>
          </cell>
          <cell r="BO17" t="e">
            <v>#N/A</v>
          </cell>
        </row>
        <row r="18">
          <cell r="B18">
            <v>1</v>
          </cell>
          <cell r="O18">
            <v>1</v>
          </cell>
          <cell r="AB18" t="e">
            <v>#N/A</v>
          </cell>
          <cell r="AO18" t="e">
            <v>#N/A</v>
          </cell>
          <cell r="BB18" t="e">
            <v>#N/A</v>
          </cell>
          <cell r="BO18" t="e">
            <v>#N/A</v>
          </cell>
        </row>
        <row r="19">
          <cell r="B19">
            <v>1</v>
          </cell>
          <cell r="O19">
            <v>1</v>
          </cell>
          <cell r="AB19" t="e">
            <v>#N/A</v>
          </cell>
          <cell r="AO19" t="e">
            <v>#N/A</v>
          </cell>
          <cell r="BB19" t="e">
            <v>#N/A</v>
          </cell>
          <cell r="BO19" t="e">
            <v>#N/A</v>
          </cell>
        </row>
        <row r="20">
          <cell r="B20">
            <v>1</v>
          </cell>
          <cell r="O20">
            <v>1</v>
          </cell>
          <cell r="AB20" t="e">
            <v>#N/A</v>
          </cell>
          <cell r="AO20" t="e">
            <v>#N/A</v>
          </cell>
          <cell r="BB20" t="e">
            <v>#N/A</v>
          </cell>
          <cell r="BO20" t="e">
            <v>#N/A</v>
          </cell>
        </row>
        <row r="21">
          <cell r="B21">
            <v>1</v>
          </cell>
          <cell r="O21">
            <v>1</v>
          </cell>
          <cell r="AB21" t="e">
            <v>#N/A</v>
          </cell>
          <cell r="AO21" t="e">
            <v>#N/A</v>
          </cell>
          <cell r="BB21" t="e">
            <v>#N/A</v>
          </cell>
          <cell r="BO21" t="e">
            <v>#N/A</v>
          </cell>
        </row>
        <row r="22">
          <cell r="B22">
            <v>1</v>
          </cell>
          <cell r="O22">
            <v>1</v>
          </cell>
          <cell r="AB22" t="e">
            <v>#N/A</v>
          </cell>
          <cell r="AO22" t="e">
            <v>#N/A</v>
          </cell>
          <cell r="BB22" t="e">
            <v>#N/A</v>
          </cell>
          <cell r="BO22" t="e">
            <v>#N/A</v>
          </cell>
        </row>
        <row r="23">
          <cell r="B23">
            <v>1</v>
          </cell>
          <cell r="O23">
            <v>1</v>
          </cell>
          <cell r="AB23" t="e">
            <v>#N/A</v>
          </cell>
          <cell r="AO23" t="e">
            <v>#N/A</v>
          </cell>
          <cell r="BB23" t="e">
            <v>#N/A</v>
          </cell>
          <cell r="BO23" t="e">
            <v>#N/A</v>
          </cell>
        </row>
        <row r="24">
          <cell r="B24">
            <v>1</v>
          </cell>
          <cell r="O24">
            <v>1</v>
          </cell>
          <cell r="AB24" t="e">
            <v>#N/A</v>
          </cell>
          <cell r="AO24" t="e">
            <v>#N/A</v>
          </cell>
          <cell r="BB24" t="e">
            <v>#N/A</v>
          </cell>
          <cell r="BO24" t="e">
            <v>#N/A</v>
          </cell>
        </row>
        <row r="25">
          <cell r="B25">
            <v>1</v>
          </cell>
          <cell r="O25">
            <v>1</v>
          </cell>
          <cell r="AB25" t="e">
            <v>#N/A</v>
          </cell>
          <cell r="AO25" t="e">
            <v>#N/A</v>
          </cell>
          <cell r="BB25" t="e">
            <v>#N/A</v>
          </cell>
          <cell r="BO25" t="e">
            <v>#N/A</v>
          </cell>
        </row>
        <row r="26">
          <cell r="B26">
            <v>1</v>
          </cell>
          <cell r="O26">
            <v>1</v>
          </cell>
          <cell r="AB26" t="e">
            <v>#N/A</v>
          </cell>
          <cell r="AO26" t="e">
            <v>#N/A</v>
          </cell>
          <cell r="BB26" t="e">
            <v>#N/A</v>
          </cell>
          <cell r="BO26" t="e">
            <v>#N/A</v>
          </cell>
        </row>
        <row r="27">
          <cell r="B27">
            <v>1</v>
          </cell>
          <cell r="O27">
            <v>1</v>
          </cell>
          <cell r="AB27" t="e">
            <v>#N/A</v>
          </cell>
          <cell r="AO27" t="e">
            <v>#N/A</v>
          </cell>
          <cell r="BB27" t="e">
            <v>#N/A</v>
          </cell>
          <cell r="BO27" t="e">
            <v>#N/A</v>
          </cell>
        </row>
        <row r="28">
          <cell r="B28">
            <v>1</v>
          </cell>
          <cell r="O28">
            <v>1</v>
          </cell>
          <cell r="AB28" t="e">
            <v>#N/A</v>
          </cell>
          <cell r="AO28" t="e">
            <v>#N/A</v>
          </cell>
          <cell r="BB28" t="e">
            <v>#N/A</v>
          </cell>
          <cell r="BO28" t="e">
            <v>#N/A</v>
          </cell>
        </row>
        <row r="29">
          <cell r="B29">
            <v>1</v>
          </cell>
          <cell r="O29">
            <v>1</v>
          </cell>
          <cell r="AB29" t="e">
            <v>#N/A</v>
          </cell>
          <cell r="AO29" t="e">
            <v>#N/A</v>
          </cell>
          <cell r="BB29" t="e">
            <v>#N/A</v>
          </cell>
          <cell r="BO29" t="e">
            <v>#N/A</v>
          </cell>
        </row>
        <row r="30">
          <cell r="B30">
            <v>1</v>
          </cell>
          <cell r="O30">
            <v>1</v>
          </cell>
          <cell r="AB30" t="e">
            <v>#N/A</v>
          </cell>
          <cell r="AO30" t="e">
            <v>#N/A</v>
          </cell>
          <cell r="BB30" t="e">
            <v>#N/A</v>
          </cell>
          <cell r="BO30" t="e">
            <v>#N/A</v>
          </cell>
        </row>
        <row r="31">
          <cell r="B31">
            <v>1</v>
          </cell>
          <cell r="O31">
            <v>1</v>
          </cell>
          <cell r="AB31" t="e">
            <v>#N/A</v>
          </cell>
          <cell r="AO31" t="e">
            <v>#N/A</v>
          </cell>
          <cell r="BB31" t="e">
            <v>#N/A</v>
          </cell>
          <cell r="BO31" t="e">
            <v>#N/A</v>
          </cell>
        </row>
        <row r="32">
          <cell r="B32">
            <v>1</v>
          </cell>
          <cell r="O32">
            <v>1</v>
          </cell>
          <cell r="AB32" t="e">
            <v>#N/A</v>
          </cell>
          <cell r="AO32" t="e">
            <v>#N/A</v>
          </cell>
          <cell r="BB32" t="e">
            <v>#N/A</v>
          </cell>
          <cell r="BO32" t="e">
            <v>#N/A</v>
          </cell>
        </row>
        <row r="33">
          <cell r="B33">
            <v>1</v>
          </cell>
          <cell r="O33">
            <v>1</v>
          </cell>
          <cell r="AB33" t="e">
            <v>#N/A</v>
          </cell>
          <cell r="AO33" t="e">
            <v>#N/A</v>
          </cell>
          <cell r="BB33" t="e">
            <v>#N/A</v>
          </cell>
          <cell r="BO33" t="e">
            <v>#N/A</v>
          </cell>
        </row>
        <row r="34">
          <cell r="B34">
            <v>1</v>
          </cell>
          <cell r="O34">
            <v>1</v>
          </cell>
          <cell r="AB34" t="e">
            <v>#N/A</v>
          </cell>
          <cell r="AO34" t="e">
            <v>#N/A</v>
          </cell>
          <cell r="BB34" t="e">
            <v>#N/A</v>
          </cell>
          <cell r="BO34" t="e">
            <v>#N/A</v>
          </cell>
        </row>
        <row r="35">
          <cell r="B35">
            <v>1</v>
          </cell>
          <cell r="O35">
            <v>1</v>
          </cell>
          <cell r="AB35" t="e">
            <v>#N/A</v>
          </cell>
          <cell r="AO35" t="e">
            <v>#N/A</v>
          </cell>
          <cell r="BB35" t="e">
            <v>#N/A</v>
          </cell>
          <cell r="BO35" t="e">
            <v>#N/A</v>
          </cell>
        </row>
        <row r="36">
          <cell r="B36">
            <v>1</v>
          </cell>
          <cell r="O36">
            <v>1</v>
          </cell>
          <cell r="AB36" t="e">
            <v>#N/A</v>
          </cell>
          <cell r="AO36" t="e">
            <v>#N/A</v>
          </cell>
          <cell r="BB36" t="e">
            <v>#N/A</v>
          </cell>
          <cell r="BO36" t="e">
            <v>#N/A</v>
          </cell>
        </row>
        <row r="37">
          <cell r="B37">
            <v>1</v>
          </cell>
          <cell r="O37">
            <v>1</v>
          </cell>
          <cell r="AB37" t="e">
            <v>#N/A</v>
          </cell>
          <cell r="AO37" t="e">
            <v>#N/A</v>
          </cell>
          <cell r="BB37" t="e">
            <v>#N/A</v>
          </cell>
          <cell r="BO37" t="e">
            <v>#N/A</v>
          </cell>
        </row>
        <row r="38">
          <cell r="B38">
            <v>1</v>
          </cell>
          <cell r="O38">
            <v>1</v>
          </cell>
          <cell r="AB38" t="e">
            <v>#N/A</v>
          </cell>
          <cell r="AO38" t="e">
            <v>#N/A</v>
          </cell>
          <cell r="BB38" t="e">
            <v>#N/A</v>
          </cell>
          <cell r="BO38" t="e">
            <v>#N/A</v>
          </cell>
        </row>
        <row r="39">
          <cell r="B39">
            <v>1</v>
          </cell>
          <cell r="O39">
            <v>1</v>
          </cell>
          <cell r="AB39" t="e">
            <v>#N/A</v>
          </cell>
          <cell r="AO39" t="e">
            <v>#N/A</v>
          </cell>
          <cell r="BB39" t="e">
            <v>#N/A</v>
          </cell>
          <cell r="BO39" t="e">
            <v>#N/A</v>
          </cell>
        </row>
        <row r="40">
          <cell r="B40">
            <v>1</v>
          </cell>
          <cell r="O40">
            <v>1</v>
          </cell>
          <cell r="AB40" t="e">
            <v>#N/A</v>
          </cell>
          <cell r="AO40" t="e">
            <v>#N/A</v>
          </cell>
          <cell r="BB40" t="e">
            <v>#N/A</v>
          </cell>
          <cell r="BO40" t="e">
            <v>#N/A</v>
          </cell>
        </row>
        <row r="41">
          <cell r="B41">
            <v>1</v>
          </cell>
          <cell r="O41">
            <v>1</v>
          </cell>
          <cell r="AB41" t="e">
            <v>#N/A</v>
          </cell>
          <cell r="AO41" t="e">
            <v>#N/A</v>
          </cell>
          <cell r="BB41" t="e">
            <v>#N/A</v>
          </cell>
          <cell r="BO41" t="e">
            <v>#N/A</v>
          </cell>
        </row>
        <row r="42">
          <cell r="B42">
            <v>1</v>
          </cell>
          <cell r="O42">
            <v>1</v>
          </cell>
          <cell r="AB42" t="e">
            <v>#N/A</v>
          </cell>
          <cell r="AO42" t="e">
            <v>#N/A</v>
          </cell>
          <cell r="BB42" t="e">
            <v>#N/A</v>
          </cell>
          <cell r="BO42" t="e">
            <v>#N/A</v>
          </cell>
        </row>
        <row r="43">
          <cell r="B43">
            <v>1</v>
          </cell>
          <cell r="O43">
            <v>1</v>
          </cell>
          <cell r="AB43" t="e">
            <v>#N/A</v>
          </cell>
          <cell r="AO43" t="e">
            <v>#N/A</v>
          </cell>
          <cell r="BB43" t="e">
            <v>#N/A</v>
          </cell>
          <cell r="BO43" t="e">
            <v>#N/A</v>
          </cell>
        </row>
        <row r="44">
          <cell r="B44">
            <v>1</v>
          </cell>
          <cell r="O44">
            <v>1</v>
          </cell>
          <cell r="AB44" t="e">
            <v>#N/A</v>
          </cell>
          <cell r="AO44" t="e">
            <v>#N/A</v>
          </cell>
          <cell r="BB44" t="e">
            <v>#N/A</v>
          </cell>
          <cell r="BO44" t="e">
            <v>#N/A</v>
          </cell>
        </row>
        <row r="45">
          <cell r="B45">
            <v>1</v>
          </cell>
          <cell r="O45">
            <v>1</v>
          </cell>
          <cell r="AB45" t="e">
            <v>#N/A</v>
          </cell>
          <cell r="AO45" t="e">
            <v>#N/A</v>
          </cell>
          <cell r="BB45" t="e">
            <v>#N/A</v>
          </cell>
          <cell r="BO45" t="e">
            <v>#N/A</v>
          </cell>
        </row>
        <row r="46">
          <cell r="B46">
            <v>1</v>
          </cell>
          <cell r="O46">
            <v>1</v>
          </cell>
          <cell r="AB46" t="e">
            <v>#N/A</v>
          </cell>
          <cell r="AO46" t="e">
            <v>#N/A</v>
          </cell>
          <cell r="BB46" t="e">
            <v>#N/A</v>
          </cell>
          <cell r="BO46" t="e">
            <v>#N/A</v>
          </cell>
        </row>
        <row r="47">
          <cell r="B47">
            <v>1</v>
          </cell>
          <cell r="O47">
            <v>1</v>
          </cell>
          <cell r="AB47" t="e">
            <v>#N/A</v>
          </cell>
          <cell r="AO47" t="e">
            <v>#N/A</v>
          </cell>
          <cell r="BB47" t="e">
            <v>#N/A</v>
          </cell>
          <cell r="BO47" t="e">
            <v>#N/A</v>
          </cell>
        </row>
        <row r="48">
          <cell r="B48">
            <v>1</v>
          </cell>
          <cell r="O48">
            <v>1</v>
          </cell>
          <cell r="AB48" t="e">
            <v>#N/A</v>
          </cell>
          <cell r="AO48" t="e">
            <v>#N/A</v>
          </cell>
          <cell r="BB48" t="e">
            <v>#N/A</v>
          </cell>
          <cell r="BO48" t="e">
            <v>#N/A</v>
          </cell>
        </row>
        <row r="49">
          <cell r="B49">
            <v>1</v>
          </cell>
          <cell r="O49">
            <v>1</v>
          </cell>
          <cell r="AB49" t="e">
            <v>#N/A</v>
          </cell>
          <cell r="AO49" t="e">
            <v>#N/A</v>
          </cell>
          <cell r="BB49" t="e">
            <v>#N/A</v>
          </cell>
          <cell r="BO49" t="e">
            <v>#N/A</v>
          </cell>
        </row>
        <row r="50">
          <cell r="B50">
            <v>1</v>
          </cell>
          <cell r="O50">
            <v>1</v>
          </cell>
          <cell r="AB50" t="e">
            <v>#N/A</v>
          </cell>
          <cell r="AO50" t="e">
            <v>#N/A</v>
          </cell>
          <cell r="BB50" t="e">
            <v>#N/A</v>
          </cell>
          <cell r="BO50" t="e">
            <v>#N/A</v>
          </cell>
        </row>
        <row r="51">
          <cell r="B51">
            <v>1</v>
          </cell>
          <cell r="O51">
            <v>1</v>
          </cell>
          <cell r="AB51" t="e">
            <v>#N/A</v>
          </cell>
          <cell r="AO51" t="e">
            <v>#N/A</v>
          </cell>
          <cell r="BB51" t="e">
            <v>#N/A</v>
          </cell>
          <cell r="BO51" t="e">
            <v>#N/A</v>
          </cell>
        </row>
        <row r="52">
          <cell r="B52">
            <v>1</v>
          </cell>
          <cell r="O52">
            <v>1</v>
          </cell>
          <cell r="AB52" t="e">
            <v>#N/A</v>
          </cell>
          <cell r="AO52" t="e">
            <v>#N/A</v>
          </cell>
          <cell r="BB52" t="e">
            <v>#N/A</v>
          </cell>
          <cell r="BO52" t="e">
            <v>#N/A</v>
          </cell>
        </row>
        <row r="53">
          <cell r="B53">
            <v>1</v>
          </cell>
          <cell r="O53">
            <v>1</v>
          </cell>
          <cell r="AB53" t="e">
            <v>#N/A</v>
          </cell>
          <cell r="AO53" t="e">
            <v>#N/A</v>
          </cell>
          <cell r="BB53" t="e">
            <v>#N/A</v>
          </cell>
          <cell r="BO53" t="e">
            <v>#N/A</v>
          </cell>
        </row>
        <row r="54">
          <cell r="B54">
            <v>1</v>
          </cell>
          <cell r="O54">
            <v>1</v>
          </cell>
          <cell r="AB54" t="e">
            <v>#N/A</v>
          </cell>
          <cell r="AO54" t="e">
            <v>#N/A</v>
          </cell>
          <cell r="BB54" t="e">
            <v>#N/A</v>
          </cell>
          <cell r="BO54" t="e">
            <v>#N/A</v>
          </cell>
        </row>
        <row r="55">
          <cell r="B55">
            <v>1</v>
          </cell>
          <cell r="O55">
            <v>1</v>
          </cell>
          <cell r="AB55" t="e">
            <v>#N/A</v>
          </cell>
          <cell r="AO55" t="e">
            <v>#N/A</v>
          </cell>
          <cell r="BB55" t="e">
            <v>#N/A</v>
          </cell>
          <cell r="BO55" t="e">
            <v>#N/A</v>
          </cell>
        </row>
        <row r="56">
          <cell r="B56">
            <v>1</v>
          </cell>
          <cell r="O56">
            <v>1</v>
          </cell>
          <cell r="AB56" t="e">
            <v>#N/A</v>
          </cell>
          <cell r="AO56" t="e">
            <v>#N/A</v>
          </cell>
          <cell r="BB56" t="e">
            <v>#N/A</v>
          </cell>
          <cell r="BO56" t="e">
            <v>#N/A</v>
          </cell>
        </row>
        <row r="57">
          <cell r="B57">
            <v>1</v>
          </cell>
          <cell r="O57">
            <v>1</v>
          </cell>
          <cell r="AB57" t="e">
            <v>#N/A</v>
          </cell>
          <cell r="AO57" t="e">
            <v>#N/A</v>
          </cell>
          <cell r="BB57" t="e">
            <v>#N/A</v>
          </cell>
          <cell r="BO57" t="e">
            <v>#N/A</v>
          </cell>
        </row>
        <row r="58">
          <cell r="B58">
            <v>1</v>
          </cell>
          <cell r="O58">
            <v>1</v>
          </cell>
          <cell r="AB58" t="e">
            <v>#N/A</v>
          </cell>
          <cell r="AO58" t="e">
            <v>#N/A</v>
          </cell>
          <cell r="BB58" t="e">
            <v>#N/A</v>
          </cell>
          <cell r="BO58" t="e">
            <v>#N/A</v>
          </cell>
        </row>
        <row r="59">
          <cell r="B59">
            <v>1</v>
          </cell>
          <cell r="O59">
            <v>1</v>
          </cell>
          <cell r="AB59" t="e">
            <v>#N/A</v>
          </cell>
          <cell r="AO59" t="e">
            <v>#N/A</v>
          </cell>
          <cell r="BB59" t="e">
            <v>#N/A</v>
          </cell>
          <cell r="BO59" t="e">
            <v>#N/A</v>
          </cell>
        </row>
        <row r="60">
          <cell r="B60">
            <v>1</v>
          </cell>
          <cell r="O60">
            <v>1</v>
          </cell>
          <cell r="AB60" t="e">
            <v>#N/A</v>
          </cell>
          <cell r="AO60" t="e">
            <v>#N/A</v>
          </cell>
          <cell r="BB60" t="e">
            <v>#N/A</v>
          </cell>
          <cell r="BO60" t="e">
            <v>#N/A</v>
          </cell>
        </row>
        <row r="61">
          <cell r="B61">
            <v>1</v>
          </cell>
          <cell r="O61">
            <v>1</v>
          </cell>
          <cell r="AB61" t="e">
            <v>#N/A</v>
          </cell>
          <cell r="AO61" t="e">
            <v>#N/A</v>
          </cell>
          <cell r="BB61" t="e">
            <v>#N/A</v>
          </cell>
          <cell r="BO61" t="e">
            <v>#N/A</v>
          </cell>
        </row>
        <row r="62">
          <cell r="B62">
            <v>1</v>
          </cell>
          <cell r="O62">
            <v>1</v>
          </cell>
          <cell r="AB62" t="e">
            <v>#N/A</v>
          </cell>
          <cell r="AO62" t="e">
            <v>#N/A</v>
          </cell>
          <cell r="BB62" t="e">
            <v>#N/A</v>
          </cell>
          <cell r="BO62" t="e">
            <v>#N/A</v>
          </cell>
        </row>
        <row r="63">
          <cell r="B63">
            <v>1</v>
          </cell>
          <cell r="O63">
            <v>1</v>
          </cell>
          <cell r="AB63" t="e">
            <v>#N/A</v>
          </cell>
          <cell r="AO63" t="e">
            <v>#N/A</v>
          </cell>
          <cell r="BB63" t="e">
            <v>#N/A</v>
          </cell>
          <cell r="BO63" t="e">
            <v>#N/A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objednavky@demos-trade.com" TargetMode="External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zamowienia@demos-trade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6707-EC98-4616-B641-64BA0739D88C}">
  <sheetPr codeName="List1"/>
  <dimension ref="A1:U40"/>
  <sheetViews>
    <sheetView showGridLines="0" showRowColHeaders="0" tabSelected="1" zoomScale="110" zoomScaleNormal="110" workbookViewId="0">
      <selection activeCell="M28" sqref="M28:R29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>
      <c r="B7" s="213" t="str">
        <f>'Translate&amp;Prices'!$C$26</f>
        <v>Objednávkový formulář na hliníkové stoly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</row>
    <row r="8" spans="1:20" s="125" customFormat="1" ht="11.45" customHeight="1" x14ac:dyDescent="0.2"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</row>
    <row r="9" spans="1:20" s="125" customFormat="1" ht="11.45" customHeight="1" thickBot="1" x14ac:dyDescent="0.25"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</row>
    <row r="10" spans="1:20" s="125" customFormat="1" ht="11.45" customHeight="1" thickTop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11" t="str">
        <f>'Translate&amp;Prices'!$C$69</f>
        <v>Údaje zákazníka</v>
      </c>
      <c r="E14" s="211"/>
      <c r="F14" s="211"/>
      <c r="G14" s="211"/>
      <c r="H14" s="211"/>
      <c r="I14" s="211"/>
      <c r="M14" s="211" t="str">
        <f>'Translate&amp;Prices'!$C$65</f>
        <v>Objednávka</v>
      </c>
      <c r="N14" s="211"/>
      <c r="O14" s="211"/>
      <c r="P14" s="211"/>
      <c r="Q14" s="211"/>
      <c r="R14" s="211"/>
    </row>
    <row r="15" spans="1:20" ht="15" customHeight="1" x14ac:dyDescent="0.2">
      <c r="D15" s="211"/>
      <c r="E15" s="211"/>
      <c r="F15" s="211"/>
      <c r="G15" s="211"/>
      <c r="H15" s="211"/>
      <c r="I15" s="211"/>
      <c r="M15" s="211"/>
      <c r="N15" s="211"/>
      <c r="O15" s="211"/>
      <c r="P15" s="211"/>
      <c r="Q15" s="211"/>
      <c r="R15" s="211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12"/>
      <c r="E28" s="212"/>
      <c r="F28" s="212"/>
      <c r="G28" s="212"/>
      <c r="H28" s="212"/>
      <c r="I28" s="212"/>
      <c r="J28" s="125"/>
      <c r="K28" s="125"/>
      <c r="L28" s="125"/>
      <c r="M28" s="212"/>
      <c r="N28" s="212"/>
      <c r="O28" s="212"/>
      <c r="P28" s="212"/>
      <c r="Q28" s="212"/>
      <c r="R28" s="212"/>
    </row>
    <row r="29" spans="3:18" ht="15" customHeight="1" x14ac:dyDescent="0.2">
      <c r="C29" s="125"/>
      <c r="D29" s="212"/>
      <c r="E29" s="212"/>
      <c r="F29" s="212"/>
      <c r="G29" s="212"/>
      <c r="H29" s="212"/>
      <c r="I29" s="212"/>
      <c r="J29" s="125"/>
      <c r="K29" s="125"/>
      <c r="L29" s="125"/>
      <c r="M29" s="212"/>
      <c r="N29" s="212"/>
      <c r="O29" s="212"/>
      <c r="P29" s="212"/>
      <c r="Q29" s="212"/>
      <c r="R29" s="212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 t="str">
        <f>'Translate&amp;Prices'!$C$25</f>
        <v>Ceny jsou platné od 1.5.2022/Verze 22.2</v>
      </c>
    </row>
    <row r="40" spans="1:1" ht="11.45" customHeight="1" x14ac:dyDescent="0.2"/>
  </sheetData>
  <sheetProtection algorithmName="SHA-512" hashValue="7ba+DRsgfFisCG6QUs1x+TjeCCS8LmoCpDE4buC8zmhstuzyKhyzPX835AEzmTr2Ez6G/b0UwATWMDOk21eb+g==" saltValue="NjJePQyr9O+8uTJnw/hDwA==" spinCount="100000" sheet="1" selectLockedCells="1" selectUnlockedCells="1"/>
  <mergeCells count="5">
    <mergeCell ref="D14:I15"/>
    <mergeCell ref="M14:R15"/>
    <mergeCell ref="D28:I29"/>
    <mergeCell ref="M28:R29"/>
    <mergeCell ref="B7:S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10</xdr:col>
                    <xdr:colOff>161925</xdr:colOff>
                    <xdr:row>1</xdr:row>
                    <xdr:rowOff>57150</xdr:rowOff>
                  </from>
                  <to>
                    <xdr:col>10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12</xdr:col>
                    <xdr:colOff>152400</xdr:colOff>
                    <xdr:row>1</xdr:row>
                    <xdr:rowOff>57150</xdr:rowOff>
                  </from>
                  <to>
                    <xdr:col>12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14</xdr:col>
                    <xdr:colOff>171450</xdr:colOff>
                    <xdr:row>1</xdr:row>
                    <xdr:rowOff>57150</xdr:rowOff>
                  </from>
                  <to>
                    <xdr:col>14</xdr:col>
                    <xdr:colOff>409575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Option Button 4">
              <controlPr defaultSize="0" autoFill="0" autoLine="0" autoPict="0">
                <anchor moveWithCells="1">
                  <from>
                    <xdr:col>16</xdr:col>
                    <xdr:colOff>171450</xdr:colOff>
                    <xdr:row>1</xdr:row>
                    <xdr:rowOff>47625</xdr:rowOff>
                  </from>
                  <to>
                    <xdr:col>16</xdr:col>
                    <xdr:colOff>419100</xdr:colOff>
                    <xdr:row>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Option Button 5">
              <controlPr defaultSize="0" autoFill="0" autoLine="0" autoPict="0">
                <anchor moveWithCells="1">
                  <from>
                    <xdr:col>18</xdr:col>
                    <xdr:colOff>171450</xdr:colOff>
                    <xdr:row>1</xdr:row>
                    <xdr:rowOff>38100</xdr:rowOff>
                  </from>
                  <to>
                    <xdr:col>18</xdr:col>
                    <xdr:colOff>419100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W138"/>
  <sheetViews>
    <sheetView view="pageBreakPreview" zoomScaleNormal="100" zoomScaleSheetLayoutView="100" workbookViewId="0">
      <selection activeCell="F17" sqref="F17"/>
    </sheetView>
  </sheetViews>
  <sheetFormatPr defaultColWidth="9.140625" defaultRowHeight="12.75" x14ac:dyDescent="0.2"/>
  <cols>
    <col min="1" max="1" width="11.42578125" style="1" customWidth="1"/>
    <col min="2" max="2" width="15.5703125" style="1" customWidth="1"/>
    <col min="3" max="3" width="9.140625" style="1"/>
    <col min="4" max="4" width="7.85546875" style="1" customWidth="1"/>
    <col min="5" max="5" width="9.140625" style="1" customWidth="1"/>
    <col min="6" max="6" width="11.28515625" style="1" customWidth="1"/>
    <col min="7" max="7" width="12.5703125" style="1" customWidth="1"/>
    <col min="8" max="8" width="12.28515625" style="1" customWidth="1"/>
    <col min="9" max="9" width="3.28515625" style="1" customWidth="1"/>
    <col min="10" max="10" width="11.85546875" style="1" customWidth="1"/>
    <col min="11" max="11" width="0.85546875" style="1" customWidth="1"/>
    <col min="12" max="17" width="9.140625" style="1"/>
    <col min="18" max="19" width="10" style="1" customWidth="1"/>
    <col min="20" max="20" width="25.42578125" style="1" customWidth="1"/>
    <col min="21" max="21" width="11.7109375" style="1" customWidth="1"/>
    <col min="22" max="30" width="10" style="1" customWidth="1"/>
    <col min="31" max="31" width="9.28515625" style="1" customWidth="1"/>
    <col min="32" max="32" width="9.5703125" style="1" customWidth="1"/>
    <col min="33" max="16384" width="9.140625" style="1"/>
  </cols>
  <sheetData>
    <row r="1" spans="1:13" ht="18" x14ac:dyDescent="0.25">
      <c r="A1" s="15" t="s">
        <v>103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7"/>
      <c r="K1" s="16"/>
    </row>
    <row r="2" spans="1:13" ht="13.5" thickBot="1" x14ac:dyDescent="0.25"/>
    <row r="3" spans="1:13" ht="15.75" customHeight="1" thickBot="1" x14ac:dyDescent="0.3">
      <c r="A3" s="228" t="s">
        <v>0</v>
      </c>
      <c r="B3" s="228"/>
      <c r="C3" s="321"/>
      <c r="D3" s="321"/>
      <c r="E3" s="321"/>
      <c r="F3" s="1" t="s">
        <v>1</v>
      </c>
      <c r="H3" s="322"/>
      <c r="I3" s="322"/>
      <c r="J3" s="115"/>
      <c r="K3" s="19"/>
      <c r="M3" s="86" t="s">
        <v>127</v>
      </c>
    </row>
    <row r="4" spans="1:13" ht="15.75" customHeight="1" thickBot="1" x14ac:dyDescent="0.25">
      <c r="A4" s="228" t="s">
        <v>2</v>
      </c>
      <c r="B4" s="228"/>
      <c r="C4" s="321"/>
      <c r="D4" s="321"/>
      <c r="E4" s="321"/>
      <c r="J4" s="116"/>
      <c r="K4" s="18"/>
    </row>
    <row r="5" spans="1:13" ht="15.75" customHeight="1" thickBot="1" x14ac:dyDescent="0.25">
      <c r="A5" s="228" t="s">
        <v>3</v>
      </c>
      <c r="B5" s="228"/>
      <c r="C5" s="321"/>
      <c r="D5" s="321"/>
      <c r="E5" s="321"/>
      <c r="F5" s="1" t="s">
        <v>4</v>
      </c>
      <c r="H5" s="324">
        <v>0</v>
      </c>
      <c r="I5" s="324"/>
      <c r="J5" s="117"/>
      <c r="K5" s="20"/>
    </row>
    <row r="6" spans="1:13" ht="15.75" customHeight="1" thickBot="1" x14ac:dyDescent="0.25">
      <c r="A6" s="1" t="str">
        <f>'50x50'!Y50</f>
        <v>Email:</v>
      </c>
      <c r="C6" s="326"/>
      <c r="D6" s="326"/>
      <c r="E6" s="326"/>
      <c r="J6" s="116"/>
      <c r="K6" s="18"/>
    </row>
    <row r="7" spans="1:13" ht="31.5" customHeight="1" thickBot="1" x14ac:dyDescent="0.25">
      <c r="A7" s="1" t="s">
        <v>5</v>
      </c>
      <c r="C7" s="322"/>
      <c r="D7" s="322"/>
      <c r="E7" s="322"/>
      <c r="F7" s="322"/>
      <c r="G7" s="322"/>
      <c r="H7" s="322"/>
      <c r="I7" s="322"/>
      <c r="J7" s="115"/>
      <c r="K7" s="19"/>
    </row>
    <row r="8" spans="1:13" x14ac:dyDescent="0.2">
      <c r="A8" s="21" t="s">
        <v>6</v>
      </c>
    </row>
    <row r="9" spans="1:13" x14ac:dyDescent="0.2">
      <c r="A9" s="22" t="s">
        <v>7</v>
      </c>
      <c r="C9" s="23"/>
      <c r="E9" s="43"/>
      <c r="G9" s="22"/>
    </row>
    <row r="10" spans="1:13" x14ac:dyDescent="0.2">
      <c r="A10" s="22" t="s">
        <v>8</v>
      </c>
      <c r="C10" s="23"/>
      <c r="E10" s="14"/>
    </row>
    <row r="11" spans="1:13" x14ac:dyDescent="0.2">
      <c r="A11" s="22" t="s">
        <v>9</v>
      </c>
      <c r="C11" s="23"/>
      <c r="E11" s="44"/>
    </row>
    <row r="12" spans="1:13" x14ac:dyDescent="0.2">
      <c r="D12" s="27"/>
    </row>
    <row r="13" spans="1:13" ht="13.5" thickBot="1" x14ac:dyDescent="0.25">
      <c r="A13" s="16"/>
      <c r="D13" s="27"/>
      <c r="F13" s="85" t="str">
        <f>IF(F15&gt;1200,"maximální šíře je 1200 mm",IF(F15&lt;550,"minimální šíře je 550 mm",""))</f>
        <v/>
      </c>
    </row>
    <row r="14" spans="1:13" x14ac:dyDescent="0.2">
      <c r="A14" s="456" t="s">
        <v>104</v>
      </c>
      <c r="B14" s="456"/>
      <c r="C14" s="456"/>
      <c r="D14" s="456"/>
      <c r="E14" s="456"/>
      <c r="F14" s="47" t="s">
        <v>106</v>
      </c>
      <c r="G14" s="457" t="s">
        <v>14</v>
      </c>
      <c r="H14" s="457"/>
      <c r="I14" s="458"/>
      <c r="J14" s="113"/>
    </row>
    <row r="15" spans="1:13" ht="15" customHeight="1" x14ac:dyDescent="0.2">
      <c r="A15" s="470" t="s">
        <v>143</v>
      </c>
      <c r="B15" s="470"/>
      <c r="C15" s="470"/>
      <c r="D15" s="470"/>
      <c r="E15" s="470"/>
      <c r="F15" s="68">
        <v>1200</v>
      </c>
      <c r="G15" s="459" t="s">
        <v>33</v>
      </c>
      <c r="H15" s="459"/>
      <c r="I15" s="460"/>
    </row>
    <row r="16" spans="1:13" ht="15" customHeight="1" x14ac:dyDescent="0.25">
      <c r="A16" s="461" t="s">
        <v>115</v>
      </c>
      <c r="B16" s="461"/>
      <c r="C16" s="461"/>
      <c r="D16" s="461"/>
      <c r="E16" s="461"/>
      <c r="F16" s="71">
        <v>18</v>
      </c>
      <c r="G16" s="87"/>
      <c r="M16" s="86" t="s">
        <v>128</v>
      </c>
    </row>
    <row r="17" spans="1:13" x14ac:dyDescent="0.2">
      <c r="A17" s="462" t="s">
        <v>114</v>
      </c>
      <c r="B17" s="462"/>
      <c r="C17" s="462"/>
      <c r="D17" s="462"/>
      <c r="E17" s="462"/>
      <c r="F17" s="74">
        <v>18</v>
      </c>
      <c r="G17" s="88"/>
    </row>
    <row r="18" spans="1:13" ht="15" customHeight="1" x14ac:dyDescent="0.2">
      <c r="A18" s="464"/>
      <c r="B18" s="464"/>
      <c r="C18" s="464"/>
      <c r="D18" s="464"/>
      <c r="E18" s="464"/>
      <c r="F18" s="464"/>
      <c r="G18" s="464"/>
      <c r="H18" s="464"/>
      <c r="I18" s="464"/>
      <c r="J18" s="114"/>
    </row>
    <row r="19" spans="1:13" x14ac:dyDescent="0.2">
      <c r="A19" s="72" t="s">
        <v>105</v>
      </c>
      <c r="B19" s="2"/>
    </row>
    <row r="20" spans="1:13" x14ac:dyDescent="0.2">
      <c r="A20" s="72"/>
      <c r="B20" s="2"/>
    </row>
    <row r="21" spans="1:13" s="73" customFormat="1" x14ac:dyDescent="0.2">
      <c r="A21" s="440"/>
      <c r="B21" s="440"/>
      <c r="C21" s="440" t="s">
        <v>107</v>
      </c>
      <c r="D21" s="440"/>
      <c r="E21" s="440" t="s">
        <v>108</v>
      </c>
      <c r="F21" s="440"/>
      <c r="G21" s="73" t="s">
        <v>109</v>
      </c>
      <c r="H21" s="73" t="s">
        <v>110</v>
      </c>
      <c r="I21" s="445" t="s">
        <v>235</v>
      </c>
      <c r="J21" s="445"/>
    </row>
    <row r="22" spans="1:13" s="69" customFormat="1" ht="29.25" customHeight="1" x14ac:dyDescent="0.2">
      <c r="A22" s="463" t="s">
        <v>112</v>
      </c>
      <c r="B22" s="463"/>
      <c r="C22" s="451">
        <v>895</v>
      </c>
      <c r="D22" s="451"/>
      <c r="E22" s="451">
        <v>753</v>
      </c>
      <c r="F22" s="451"/>
      <c r="G22" s="89">
        <v>750</v>
      </c>
      <c r="H22" s="89">
        <v>1380</v>
      </c>
      <c r="I22" s="446">
        <v>1560</v>
      </c>
      <c r="J22" s="447"/>
    </row>
    <row r="23" spans="1:13" s="69" customFormat="1" ht="29.25" customHeight="1" x14ac:dyDescent="0.2">
      <c r="A23" s="453" t="s">
        <v>113</v>
      </c>
      <c r="B23" s="453"/>
      <c r="C23" s="452">
        <f>$F15-2*$F16-5</f>
        <v>1159</v>
      </c>
      <c r="D23" s="452"/>
      <c r="E23" s="452">
        <f>$F15-2*$F16-5</f>
        <v>1159</v>
      </c>
      <c r="F23" s="452"/>
      <c r="G23" s="90">
        <f>$F15-2*$F16-5</f>
        <v>1159</v>
      </c>
      <c r="H23" s="90">
        <f>$F15-2*$F16-5</f>
        <v>1159</v>
      </c>
      <c r="I23" s="448">
        <f>$F15-2*$F16-25</f>
        <v>1139</v>
      </c>
      <c r="J23" s="449"/>
    </row>
    <row r="24" spans="1:13" s="69" customFormat="1" ht="29.25" customHeight="1" x14ac:dyDescent="0.2">
      <c r="A24" s="453" t="s">
        <v>111</v>
      </c>
      <c r="B24" s="453"/>
      <c r="C24" s="452">
        <v>773</v>
      </c>
      <c r="D24" s="452"/>
      <c r="E24" s="452">
        <v>699</v>
      </c>
      <c r="F24" s="452"/>
      <c r="G24" s="90">
        <v>707</v>
      </c>
      <c r="H24" s="90">
        <v>1275</v>
      </c>
      <c r="I24" s="448">
        <v>1540</v>
      </c>
      <c r="J24" s="449"/>
    </row>
    <row r="25" spans="1:13" s="69" customFormat="1" ht="29.25" customHeight="1" x14ac:dyDescent="0.2">
      <c r="A25" s="453" t="s">
        <v>116</v>
      </c>
      <c r="B25" s="453"/>
      <c r="C25" s="452">
        <v>120</v>
      </c>
      <c r="D25" s="452"/>
      <c r="E25" s="452">
        <v>120</v>
      </c>
      <c r="F25" s="452"/>
      <c r="G25" s="90">
        <v>120</v>
      </c>
      <c r="H25" s="90">
        <v>150</v>
      </c>
      <c r="I25" s="448">
        <v>140</v>
      </c>
      <c r="J25" s="449"/>
    </row>
    <row r="26" spans="1:13" s="69" customFormat="1" ht="29.25" customHeight="1" x14ac:dyDescent="0.25">
      <c r="A26" s="453" t="s">
        <v>117</v>
      </c>
      <c r="B26" s="453"/>
      <c r="C26" s="452">
        <v>540</v>
      </c>
      <c r="D26" s="452"/>
      <c r="E26" s="452">
        <v>540</v>
      </c>
      <c r="F26" s="452"/>
      <c r="G26" s="90">
        <v>550</v>
      </c>
      <c r="H26" s="90">
        <v>560</v>
      </c>
      <c r="I26" s="448">
        <v>502</v>
      </c>
      <c r="J26" s="449"/>
      <c r="M26" s="86" t="s">
        <v>129</v>
      </c>
    </row>
    <row r="27" spans="1:13" s="69" customFormat="1" ht="52.5" customHeight="1" x14ac:dyDescent="0.2">
      <c r="A27" s="453" t="s">
        <v>102</v>
      </c>
      <c r="B27" s="453"/>
      <c r="C27" s="450" t="s">
        <v>119</v>
      </c>
      <c r="D27" s="450"/>
      <c r="E27" s="450" t="s">
        <v>119</v>
      </c>
      <c r="F27" s="450"/>
      <c r="G27" s="75" t="s">
        <v>121</v>
      </c>
      <c r="H27" s="75" t="s">
        <v>119</v>
      </c>
      <c r="I27" s="434" t="s">
        <v>119</v>
      </c>
      <c r="J27" s="435"/>
    </row>
    <row r="28" spans="1:13" s="69" customFormat="1" ht="29.25" customHeight="1" x14ac:dyDescent="0.2">
      <c r="A28" s="453" t="s">
        <v>118</v>
      </c>
      <c r="B28" s="453"/>
      <c r="C28" s="444" t="s">
        <v>120</v>
      </c>
      <c r="D28" s="444"/>
      <c r="E28" s="444" t="s">
        <v>120</v>
      </c>
      <c r="F28" s="444"/>
      <c r="G28" s="76" t="s">
        <v>122</v>
      </c>
      <c r="H28" s="76" t="s">
        <v>123</v>
      </c>
      <c r="I28" s="436" t="s">
        <v>123</v>
      </c>
      <c r="J28" s="437"/>
    </row>
    <row r="29" spans="1:13" s="69" customFormat="1" ht="34.5" customHeight="1" x14ac:dyDescent="0.2">
      <c r="A29" s="469" t="s">
        <v>125</v>
      </c>
      <c r="B29" s="469"/>
      <c r="C29" s="467"/>
      <c r="D29" s="468"/>
      <c r="E29" s="467"/>
      <c r="F29" s="468"/>
      <c r="G29" s="77"/>
      <c r="H29" s="78" t="s">
        <v>126</v>
      </c>
      <c r="I29" s="438" t="s">
        <v>126</v>
      </c>
      <c r="J29" s="439"/>
    </row>
    <row r="30" spans="1:13" s="69" customFormat="1" x14ac:dyDescent="0.2">
      <c r="A30" s="440"/>
      <c r="B30" s="440"/>
      <c r="C30" s="443"/>
      <c r="D30" s="443"/>
      <c r="E30" s="443"/>
      <c r="F30" s="443"/>
      <c r="G30" s="70"/>
      <c r="H30" s="70"/>
      <c r="J30" s="112"/>
    </row>
    <row r="31" spans="1:13" s="69" customFormat="1" x14ac:dyDescent="0.2">
      <c r="A31" s="455" t="s">
        <v>23</v>
      </c>
      <c r="B31" s="455"/>
      <c r="C31" s="443"/>
      <c r="D31" s="443"/>
      <c r="E31" s="443"/>
      <c r="F31" s="443"/>
      <c r="G31" s="70"/>
      <c r="H31" s="70"/>
      <c r="J31" s="112"/>
    </row>
    <row r="32" spans="1:13" s="69" customFormat="1" x14ac:dyDescent="0.2">
      <c r="A32" s="440"/>
      <c r="B32" s="440"/>
      <c r="C32" s="443"/>
      <c r="D32" s="443"/>
      <c r="E32" s="443"/>
      <c r="F32" s="443"/>
      <c r="G32" s="70"/>
      <c r="H32" s="70"/>
      <c r="J32" s="112"/>
    </row>
    <row r="33" spans="1:13" s="73" customFormat="1" x14ac:dyDescent="0.2">
      <c r="A33" s="440"/>
      <c r="B33" s="440"/>
      <c r="C33" s="440" t="s">
        <v>107</v>
      </c>
      <c r="D33" s="440"/>
      <c r="E33" s="440" t="s">
        <v>108</v>
      </c>
      <c r="F33" s="440"/>
      <c r="G33" s="73" t="s">
        <v>109</v>
      </c>
      <c r="H33" s="73" t="s">
        <v>110</v>
      </c>
      <c r="I33" s="440" t="str">
        <f>I21</f>
        <v>PARTY MENSOLA</v>
      </c>
      <c r="J33" s="440"/>
    </row>
    <row r="34" spans="1:13" ht="29.25" customHeight="1" x14ac:dyDescent="0.2">
      <c r="A34" s="463" t="s">
        <v>124</v>
      </c>
      <c r="B34" s="463"/>
      <c r="C34" s="465">
        <v>6949</v>
      </c>
      <c r="D34" s="465"/>
      <c r="E34" s="465">
        <v>5949</v>
      </c>
      <c r="F34" s="465"/>
      <c r="G34" s="79">
        <v>7896</v>
      </c>
      <c r="H34" s="118">
        <v>22766</v>
      </c>
      <c r="I34" s="441">
        <v>24132</v>
      </c>
      <c r="J34" s="441"/>
    </row>
    <row r="35" spans="1:13" ht="29.25" customHeight="1" thickBot="1" x14ac:dyDescent="0.25">
      <c r="A35" s="80" t="s">
        <v>27</v>
      </c>
      <c r="B35" s="80"/>
      <c r="C35" s="466">
        <f>C34</f>
        <v>6949</v>
      </c>
      <c r="D35" s="466"/>
      <c r="E35" s="466">
        <f>E34</f>
        <v>5949</v>
      </c>
      <c r="F35" s="466"/>
      <c r="G35" s="81">
        <f>G34</f>
        <v>7896</v>
      </c>
      <c r="H35" s="119">
        <f>H34</f>
        <v>22766</v>
      </c>
      <c r="I35" s="442">
        <f>I34</f>
        <v>24132</v>
      </c>
      <c r="J35" s="442"/>
    </row>
    <row r="36" spans="1:13" ht="29.25" customHeight="1" thickBot="1" x14ac:dyDescent="0.3">
      <c r="A36" s="82" t="s">
        <v>28</v>
      </c>
      <c r="B36" s="83"/>
      <c r="C36" s="454">
        <f>C35*((1-$H5))</f>
        <v>6949</v>
      </c>
      <c r="D36" s="454"/>
      <c r="E36" s="454">
        <f>E35*((1-$H5))</f>
        <v>5949</v>
      </c>
      <c r="F36" s="454"/>
      <c r="G36" s="84">
        <f>G35*((1-$H5))</f>
        <v>7896</v>
      </c>
      <c r="H36" s="120">
        <f>H35*((1-$H5))</f>
        <v>22766</v>
      </c>
      <c r="I36" s="432">
        <f>I35*((1-$H5))</f>
        <v>24132</v>
      </c>
      <c r="J36" s="433"/>
      <c r="M36" s="86" t="s">
        <v>130</v>
      </c>
    </row>
    <row r="37" spans="1:13" x14ac:dyDescent="0.2">
      <c r="D37" s="2"/>
      <c r="E37" s="2"/>
    </row>
    <row r="38" spans="1:13" x14ac:dyDescent="0.2">
      <c r="H38" s="1" t="s">
        <v>144</v>
      </c>
    </row>
    <row r="40" spans="1:13" x14ac:dyDescent="0.2">
      <c r="A40" s="1" t="s">
        <v>29</v>
      </c>
      <c r="C40" s="2"/>
      <c r="D40" s="261" t="s">
        <v>162</v>
      </c>
      <c r="E40" s="261"/>
      <c r="F40" s="1" t="s">
        <v>149</v>
      </c>
    </row>
    <row r="41" spans="1:13" x14ac:dyDescent="0.2">
      <c r="D41" s="261" t="s">
        <v>161</v>
      </c>
      <c r="E41" s="261"/>
      <c r="F41" s="1" t="s">
        <v>236</v>
      </c>
    </row>
    <row r="44" spans="1:13" x14ac:dyDescent="0.2">
      <c r="F44" s="18"/>
      <c r="H44" s="18"/>
    </row>
    <row r="45" spans="1:13" ht="19.5" customHeight="1" x14ac:dyDescent="0.2"/>
    <row r="46" spans="1:13" ht="19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3" ht="19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3" ht="19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22" ht="19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22" ht="15" customHeight="1" x14ac:dyDescent="0.2"/>
    <row r="51" spans="1:22" ht="15" customHeight="1" x14ac:dyDescent="0.2"/>
    <row r="52" spans="1:22" ht="15.75" customHeight="1" x14ac:dyDescent="0.2"/>
    <row r="53" spans="1:22" ht="15.75" customHeight="1" x14ac:dyDescent="0.2"/>
    <row r="54" spans="1:22" ht="15.75" customHeight="1" x14ac:dyDescent="0.2"/>
    <row r="55" spans="1:22" ht="15.75" customHeight="1" x14ac:dyDescent="0.2">
      <c r="T55" s="36"/>
      <c r="U55" s="37"/>
      <c r="V55" s="38"/>
    </row>
    <row r="56" spans="1:22" ht="15.75" customHeight="1" x14ac:dyDescent="0.2">
      <c r="T56" s="36"/>
      <c r="U56" s="37"/>
      <c r="V56" s="38"/>
    </row>
    <row r="57" spans="1:22" ht="15.75" customHeight="1" x14ac:dyDescent="0.2"/>
    <row r="58" spans="1:22" ht="15.75" customHeight="1" x14ac:dyDescent="0.2"/>
    <row r="59" spans="1:22" ht="15.75" customHeight="1" x14ac:dyDescent="0.2"/>
    <row r="60" spans="1:22" ht="15.75" customHeight="1" x14ac:dyDescent="0.2"/>
    <row r="61" spans="1:22" ht="15.75" customHeight="1" x14ac:dyDescent="0.2"/>
    <row r="62" spans="1:22" ht="15.75" customHeight="1" x14ac:dyDescent="0.2"/>
    <row r="63" spans="1:22" ht="15.75" customHeight="1" x14ac:dyDescent="0.2"/>
    <row r="64" spans="1:22" ht="15.75" customHeight="1" x14ac:dyDescent="0.2"/>
    <row r="65" spans="21:23" ht="15.75" customHeight="1" x14ac:dyDescent="0.2"/>
    <row r="66" spans="21:23" ht="15.75" customHeight="1" x14ac:dyDescent="0.2"/>
    <row r="67" spans="21:23" ht="15.75" customHeight="1" x14ac:dyDescent="0.2"/>
    <row r="68" spans="21:23" ht="15.75" customHeight="1" x14ac:dyDescent="0.2"/>
    <row r="69" spans="21:23" ht="15.75" customHeight="1" x14ac:dyDescent="0.2"/>
    <row r="70" spans="21:23" ht="15.75" customHeight="1" x14ac:dyDescent="0.2"/>
    <row r="71" spans="21:23" ht="15.75" customHeight="1" x14ac:dyDescent="0.2"/>
    <row r="72" spans="21:23" ht="15.75" customHeight="1" x14ac:dyDescent="0.2"/>
    <row r="73" spans="21:23" ht="15.75" customHeight="1" x14ac:dyDescent="0.2"/>
    <row r="74" spans="21:23" ht="15.75" customHeight="1" x14ac:dyDescent="0.2"/>
    <row r="75" spans="21:23" ht="15.75" customHeight="1" x14ac:dyDescent="0.2"/>
    <row r="76" spans="21:23" ht="15.75" customHeight="1" x14ac:dyDescent="0.2"/>
    <row r="77" spans="21:23" ht="15.75" customHeight="1" x14ac:dyDescent="0.2"/>
    <row r="78" spans="21:23" ht="15.75" customHeight="1" x14ac:dyDescent="0.2">
      <c r="U78" s="39"/>
    </row>
    <row r="79" spans="21:23" ht="15.75" customHeight="1" x14ac:dyDescent="0.2">
      <c r="U79" s="39"/>
      <c r="V79" s="39"/>
      <c r="W79" s="39"/>
    </row>
    <row r="80" spans="21:23" ht="15.75" customHeight="1" x14ac:dyDescent="0.2"/>
    <row r="81" spans="23:23" ht="15.75" customHeight="1" x14ac:dyDescent="0.2"/>
    <row r="82" spans="23:23" ht="15.75" customHeight="1" x14ac:dyDescent="0.2"/>
    <row r="83" spans="23:23" ht="15.75" customHeight="1" x14ac:dyDescent="0.2"/>
    <row r="84" spans="23:23" ht="15.75" customHeight="1" x14ac:dyDescent="0.2"/>
    <row r="85" spans="23:23" ht="15.75" customHeight="1" x14ac:dyDescent="0.2"/>
    <row r="86" spans="23:23" ht="15.75" customHeight="1" x14ac:dyDescent="0.2"/>
    <row r="87" spans="23:23" ht="15.75" customHeight="1" x14ac:dyDescent="0.2"/>
    <row r="88" spans="23:23" ht="15.75" customHeight="1" x14ac:dyDescent="0.2"/>
    <row r="89" spans="23:23" ht="15.75" customHeight="1" x14ac:dyDescent="0.2"/>
    <row r="90" spans="23:23" ht="15.75" customHeight="1" x14ac:dyDescent="0.2"/>
    <row r="91" spans="23:23" ht="15.75" customHeight="1" x14ac:dyDescent="0.2"/>
    <row r="92" spans="23:23" ht="15.75" customHeight="1" x14ac:dyDescent="0.2"/>
    <row r="93" spans="23:23" ht="15.75" customHeight="1" x14ac:dyDescent="0.2"/>
    <row r="94" spans="23:23" ht="15.75" customHeight="1" x14ac:dyDescent="0.2"/>
    <row r="95" spans="23:23" ht="15.75" customHeight="1" x14ac:dyDescent="0.2"/>
    <row r="96" spans="23:2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</sheetData>
  <mergeCells count="78">
    <mergeCell ref="A5:B5"/>
    <mergeCell ref="C5:E5"/>
    <mergeCell ref="H5:I5"/>
    <mergeCell ref="C6:E6"/>
    <mergeCell ref="D41:E41"/>
    <mergeCell ref="A34:B34"/>
    <mergeCell ref="E34:F34"/>
    <mergeCell ref="E35:F35"/>
    <mergeCell ref="E36:F36"/>
    <mergeCell ref="C29:D29"/>
    <mergeCell ref="E29:F29"/>
    <mergeCell ref="A29:B29"/>
    <mergeCell ref="C34:D34"/>
    <mergeCell ref="C35:D35"/>
    <mergeCell ref="C7:I7"/>
    <mergeCell ref="A15:E15"/>
    <mergeCell ref="A3:B3"/>
    <mergeCell ref="C3:E3"/>
    <mergeCell ref="H3:I3"/>
    <mergeCell ref="A4:B4"/>
    <mergeCell ref="C4:E4"/>
    <mergeCell ref="E23:F23"/>
    <mergeCell ref="A16:E16"/>
    <mergeCell ref="A17:E17"/>
    <mergeCell ref="C26:D26"/>
    <mergeCell ref="E26:F26"/>
    <mergeCell ref="A22:B22"/>
    <mergeCell ref="A24:B24"/>
    <mergeCell ref="A23:B23"/>
    <mergeCell ref="A18:I18"/>
    <mergeCell ref="C22:D22"/>
    <mergeCell ref="A25:B25"/>
    <mergeCell ref="A26:B26"/>
    <mergeCell ref="A14:E14"/>
    <mergeCell ref="G14:I14"/>
    <mergeCell ref="G15:I15"/>
    <mergeCell ref="C21:D21"/>
    <mergeCell ref="E21:F21"/>
    <mergeCell ref="A21:B21"/>
    <mergeCell ref="A27:B27"/>
    <mergeCell ref="A28:B28"/>
    <mergeCell ref="D40:E40"/>
    <mergeCell ref="C36:D36"/>
    <mergeCell ref="I26:J26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C28:D28"/>
    <mergeCell ref="E28:F28"/>
    <mergeCell ref="I21:J21"/>
    <mergeCell ref="I22:J22"/>
    <mergeCell ref="I23:J23"/>
    <mergeCell ref="I24:J24"/>
    <mergeCell ref="I25:J25"/>
    <mergeCell ref="C27:D27"/>
    <mergeCell ref="E27:F27"/>
    <mergeCell ref="E22:F22"/>
    <mergeCell ref="C24:D24"/>
    <mergeCell ref="E24:F24"/>
    <mergeCell ref="C25:D25"/>
    <mergeCell ref="E25:F25"/>
    <mergeCell ref="C23:D23"/>
    <mergeCell ref="I36:J36"/>
    <mergeCell ref="I27:J27"/>
    <mergeCell ref="I28:J28"/>
    <mergeCell ref="I29:J29"/>
    <mergeCell ref="I33:J33"/>
    <mergeCell ref="I34:J34"/>
    <mergeCell ref="I35:J35"/>
  </mergeCells>
  <dataValidations count="3">
    <dataValidation type="list" allowBlank="1" showErrorMessage="1" sqref="G15:I15" xr:uid="{00000000-0002-0000-0500-000000000000}">
      <formula1>$U$59</formula1>
    </dataValidation>
    <dataValidation type="list" allowBlank="1" showInputMessage="1" showErrorMessage="1" sqref="F16" xr:uid="{00000000-0002-0000-0500-000001000000}">
      <formula1>$X$60:$X$62</formula1>
    </dataValidation>
    <dataValidation type="list" allowBlank="1" showInputMessage="1" showErrorMessage="1" sqref="F17" xr:uid="{00000000-0002-0000-0500-000002000000}">
      <formula1>$X$59:$X$63</formula1>
    </dataValidation>
  </dataValidations>
  <pageMargins left="0.70000000000000007" right="0.70000000000000007" top="1.40625" bottom="0.78749999999999998" header="0.3" footer="0.51180555555555562"/>
  <pageSetup paperSize="9" scale="75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53" max="16383" man="1"/>
  </rowBreaks>
  <drawing r:id="rId2"/>
  <legacyDrawing r:id="rId3"/>
  <legacyDrawingHF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F32"/>
  <sheetViews>
    <sheetView view="pageBreakPreview" topLeftCell="A10" zoomScaleNormal="100" zoomScaleSheetLayoutView="100" workbookViewId="0"/>
  </sheetViews>
  <sheetFormatPr defaultRowHeight="15" x14ac:dyDescent="0.25"/>
  <cols>
    <col min="1" max="1" width="6.5703125" customWidth="1"/>
    <col min="2" max="2" width="38.7109375" bestFit="1" customWidth="1"/>
    <col min="3" max="3" width="19" bestFit="1" customWidth="1"/>
    <col min="4" max="4" width="12.42578125" bestFit="1" customWidth="1"/>
    <col min="5" max="5" width="30.85546875" customWidth="1"/>
    <col min="6" max="6" width="37.28515625" style="108" customWidth="1"/>
  </cols>
  <sheetData>
    <row r="1" spans="1:6" x14ac:dyDescent="0.25">
      <c r="A1" s="107" t="s">
        <v>231</v>
      </c>
    </row>
    <row r="2" spans="1:6" x14ac:dyDescent="0.25">
      <c r="A2" s="107"/>
    </row>
    <row r="3" spans="1:6" x14ac:dyDescent="0.25">
      <c r="A3" s="111" t="s">
        <v>232</v>
      </c>
    </row>
    <row r="4" spans="1:6" x14ac:dyDescent="0.25">
      <c r="A4" s="111" t="s">
        <v>233</v>
      </c>
    </row>
    <row r="5" spans="1:6" x14ac:dyDescent="0.25">
      <c r="A5" s="107" t="s">
        <v>234</v>
      </c>
    </row>
    <row r="6" spans="1:6" x14ac:dyDescent="0.25">
      <c r="A6" s="107"/>
    </row>
    <row r="7" spans="1:6" s="107" customFormat="1" x14ac:dyDescent="0.25">
      <c r="A7" s="107" t="s">
        <v>189</v>
      </c>
      <c r="B7" s="107" t="s">
        <v>190</v>
      </c>
      <c r="C7" s="107" t="s">
        <v>191</v>
      </c>
      <c r="D7" s="107" t="s">
        <v>192</v>
      </c>
      <c r="E7" s="107" t="s">
        <v>193</v>
      </c>
      <c r="F7" s="109" t="s">
        <v>194</v>
      </c>
    </row>
    <row r="8" spans="1:6" s="107" customFormat="1" x14ac:dyDescent="0.25">
      <c r="B8" s="107" t="s">
        <v>195</v>
      </c>
      <c r="F8" s="109"/>
    </row>
    <row r="9" spans="1:6" ht="134.25" customHeight="1" x14ac:dyDescent="0.25">
      <c r="A9" s="110">
        <v>70032</v>
      </c>
      <c r="B9" t="s">
        <v>196</v>
      </c>
      <c r="C9" t="s">
        <v>197</v>
      </c>
      <c r="D9" t="s">
        <v>198</v>
      </c>
      <c r="F9" s="108" t="s">
        <v>199</v>
      </c>
    </row>
    <row r="10" spans="1:6" ht="134.25" customHeight="1" x14ac:dyDescent="0.25">
      <c r="A10" s="110">
        <v>70041</v>
      </c>
      <c r="B10" t="s">
        <v>200</v>
      </c>
      <c r="C10" t="s">
        <v>201</v>
      </c>
      <c r="D10" t="s">
        <v>198</v>
      </c>
      <c r="F10" s="108" t="s">
        <v>199</v>
      </c>
    </row>
    <row r="11" spans="1:6" ht="134.25" customHeight="1" x14ac:dyDescent="0.25">
      <c r="A11" s="110">
        <v>70035</v>
      </c>
      <c r="B11" t="s">
        <v>202</v>
      </c>
      <c r="C11" t="s">
        <v>203</v>
      </c>
      <c r="D11" t="s">
        <v>198</v>
      </c>
      <c r="F11" s="108" t="s">
        <v>199</v>
      </c>
    </row>
    <row r="12" spans="1:6" ht="134.25" customHeight="1" x14ac:dyDescent="0.25">
      <c r="A12" s="110">
        <v>170430</v>
      </c>
      <c r="B12" t="s">
        <v>204</v>
      </c>
      <c r="C12" t="s">
        <v>205</v>
      </c>
      <c r="D12" t="s">
        <v>198</v>
      </c>
      <c r="F12" s="108" t="s">
        <v>199</v>
      </c>
    </row>
    <row r="13" spans="1:6" ht="134.25" customHeight="1" x14ac:dyDescent="0.25">
      <c r="A13" s="110">
        <v>70040</v>
      </c>
      <c r="B13" t="s">
        <v>206</v>
      </c>
      <c r="C13" t="s">
        <v>207</v>
      </c>
      <c r="D13" t="s">
        <v>198</v>
      </c>
      <c r="F13" s="108" t="s">
        <v>199</v>
      </c>
    </row>
    <row r="14" spans="1:6" ht="134.25" customHeight="1" x14ac:dyDescent="0.25">
      <c r="A14" s="110">
        <v>70038</v>
      </c>
      <c r="B14" t="s">
        <v>208</v>
      </c>
      <c r="C14" t="s">
        <v>209</v>
      </c>
      <c r="D14" t="s">
        <v>198</v>
      </c>
      <c r="F14" s="108" t="s">
        <v>199</v>
      </c>
    </row>
    <row r="15" spans="1:6" ht="29.25" customHeight="1" x14ac:dyDescent="0.25">
      <c r="A15" s="110"/>
      <c r="B15" s="107" t="s">
        <v>210</v>
      </c>
      <c r="C15" s="107"/>
    </row>
    <row r="16" spans="1:6" ht="134.25" customHeight="1" x14ac:dyDescent="0.25">
      <c r="A16" s="110">
        <v>70049</v>
      </c>
      <c r="B16" t="s">
        <v>211</v>
      </c>
      <c r="C16" t="s">
        <v>212</v>
      </c>
      <c r="D16" t="s">
        <v>198</v>
      </c>
      <c r="F16" s="108" t="s">
        <v>199</v>
      </c>
    </row>
    <row r="17" spans="1:6" ht="134.25" customHeight="1" x14ac:dyDescent="0.25">
      <c r="A17" s="110">
        <v>203416</v>
      </c>
      <c r="B17" t="s">
        <v>213</v>
      </c>
      <c r="C17" t="s">
        <v>214</v>
      </c>
      <c r="D17" t="s">
        <v>198</v>
      </c>
      <c r="F17" s="108" t="s">
        <v>199</v>
      </c>
    </row>
    <row r="18" spans="1:6" ht="134.25" customHeight="1" x14ac:dyDescent="0.25">
      <c r="A18" s="110">
        <v>118972</v>
      </c>
      <c r="B18" t="s">
        <v>215</v>
      </c>
      <c r="C18" t="s">
        <v>216</v>
      </c>
      <c r="D18" t="s">
        <v>198</v>
      </c>
      <c r="F18" s="108" t="s">
        <v>199</v>
      </c>
    </row>
    <row r="19" spans="1:6" ht="134.25" customHeight="1" x14ac:dyDescent="0.25">
      <c r="A19" s="110">
        <v>70100</v>
      </c>
      <c r="B19" t="s">
        <v>217</v>
      </c>
      <c r="C19" t="s">
        <v>218</v>
      </c>
      <c r="D19" t="s">
        <v>198</v>
      </c>
      <c r="F19" s="108" t="s">
        <v>199</v>
      </c>
    </row>
    <row r="20" spans="1:6" ht="134.25" customHeight="1" x14ac:dyDescent="0.25">
      <c r="A20" s="110">
        <v>70055</v>
      </c>
      <c r="B20" t="s">
        <v>219</v>
      </c>
      <c r="C20" t="s">
        <v>220</v>
      </c>
      <c r="D20" t="s">
        <v>198</v>
      </c>
      <c r="F20" s="108" t="s">
        <v>199</v>
      </c>
    </row>
    <row r="21" spans="1:6" ht="134.25" customHeight="1" x14ac:dyDescent="0.25">
      <c r="A21" s="110">
        <v>70103</v>
      </c>
      <c r="B21" t="s">
        <v>221</v>
      </c>
      <c r="C21" t="s">
        <v>222</v>
      </c>
      <c r="D21" t="s">
        <v>198</v>
      </c>
      <c r="F21" s="108" t="s">
        <v>199</v>
      </c>
    </row>
    <row r="22" spans="1:6" ht="134.25" customHeight="1" x14ac:dyDescent="0.25">
      <c r="A22" s="110">
        <v>70045</v>
      </c>
      <c r="B22" t="s">
        <v>223</v>
      </c>
      <c r="C22" t="s">
        <v>224</v>
      </c>
      <c r="D22" t="s">
        <v>198</v>
      </c>
      <c r="F22" s="108" t="s">
        <v>199</v>
      </c>
    </row>
    <row r="23" spans="1:6" ht="169.5" customHeight="1" x14ac:dyDescent="0.25">
      <c r="A23" s="110">
        <v>118974</v>
      </c>
      <c r="B23" t="s">
        <v>225</v>
      </c>
      <c r="C23" t="s">
        <v>226</v>
      </c>
      <c r="D23" t="s">
        <v>198</v>
      </c>
      <c r="F23" s="108" t="s">
        <v>199</v>
      </c>
    </row>
    <row r="24" spans="1:6" ht="134.25" customHeight="1" x14ac:dyDescent="0.25">
      <c r="A24" s="110">
        <v>69955</v>
      </c>
      <c r="B24" t="s">
        <v>227</v>
      </c>
      <c r="C24" t="s">
        <v>228</v>
      </c>
      <c r="D24" t="s">
        <v>198</v>
      </c>
      <c r="F24" s="108" t="s">
        <v>199</v>
      </c>
    </row>
    <row r="32" spans="1:6" x14ac:dyDescent="0.25">
      <c r="A32" s="110"/>
    </row>
  </sheetData>
  <pageMargins left="0.25" right="0.25" top="0.75" bottom="0.75" header="0.3" footer="0.3"/>
  <pageSetup paperSize="9" scale="60" orientation="landscape" r:id="rId1"/>
  <rowBreaks count="2" manualBreakCount="2">
    <brk id="13" max="16383" man="1"/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CEE6-3BA8-4A23-889A-0CE994750EFB}">
  <sheetPr codeName="List2"/>
  <dimension ref="A1:U39"/>
  <sheetViews>
    <sheetView showGridLines="0" showRowColHeaders="0" zoomScale="120" zoomScaleNormal="120" workbookViewId="0">
      <selection activeCell="S31" sqref="S31:T32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3:20" s="125" customFormat="1" ht="11.45" customHeight="1" x14ac:dyDescent="0.2"/>
    <row r="2" spans="3:20" s="160" customFormat="1" ht="11.45" customHeight="1" x14ac:dyDescent="0.2">
      <c r="J2" s="215" t="str">
        <f>'Translate&amp;Prices'!$C$69</f>
        <v>Údaje zákazníka</v>
      </c>
      <c r="K2" s="215"/>
      <c r="L2" s="215"/>
      <c r="M2" s="215"/>
      <c r="N2" s="215"/>
      <c r="O2" s="215"/>
      <c r="P2" s="215"/>
      <c r="Q2" s="215"/>
      <c r="S2" s="216" t="str">
        <f>'Translate&amp;Prices'!$C$67</f>
        <v>Hlavní strana</v>
      </c>
      <c r="T2" s="216"/>
    </row>
    <row r="3" spans="3:20" s="160" customFormat="1" ht="11.45" customHeight="1" x14ac:dyDescent="0.2">
      <c r="J3" s="215"/>
      <c r="K3" s="215"/>
      <c r="L3" s="215"/>
      <c r="M3" s="215"/>
      <c r="N3" s="215"/>
      <c r="O3" s="215"/>
      <c r="P3" s="215"/>
      <c r="Q3" s="215"/>
      <c r="S3" s="216"/>
      <c r="T3" s="216"/>
    </row>
    <row r="4" spans="3:20" s="125" customFormat="1" ht="24" customHeight="1" x14ac:dyDescent="0.2"/>
    <row r="5" spans="3:20" s="125" customFormat="1" ht="11.45" customHeight="1" x14ac:dyDescent="0.2"/>
    <row r="6" spans="3:20" s="125" customFormat="1" ht="11.45" customHeight="1" x14ac:dyDescent="0.2"/>
    <row r="7" spans="3:20" s="125" customFormat="1" ht="11.45" customHeight="1" x14ac:dyDescent="0.2"/>
    <row r="8" spans="3:20" s="125" customFormat="1" ht="11.45" hidden="1" customHeight="1" x14ac:dyDescent="0.2"/>
    <row r="9" spans="3:20" s="125" customFormat="1" ht="11.45" hidden="1" customHeight="1" x14ac:dyDescent="0.2"/>
    <row r="10" spans="3:20" s="125" customFormat="1" ht="11.45" hidden="1" customHeight="1" x14ac:dyDescent="0.2"/>
    <row r="11" spans="3:20" s="125" customFormat="1" ht="32.450000000000003" hidden="1" customHeight="1" x14ac:dyDescent="0.2">
      <c r="F11" s="126"/>
      <c r="G11" s="126"/>
      <c r="H11" s="126"/>
      <c r="I11" s="126"/>
    </row>
    <row r="12" spans="3:20" s="130" customFormat="1" ht="11.45" hidden="1" customHeight="1" x14ac:dyDescent="0.2"/>
    <row r="13" spans="3:20" s="130" customFormat="1" ht="18.600000000000001" hidden="1" customHeight="1" x14ac:dyDescent="0.2"/>
    <row r="14" spans="3:20" s="130" customFormat="1" ht="15" customHeight="1" x14ac:dyDescent="0.2">
      <c r="D14" s="131"/>
      <c r="E14" s="131"/>
      <c r="F14" s="131"/>
      <c r="G14" s="131"/>
      <c r="H14" s="131"/>
      <c r="I14" s="131"/>
      <c r="M14" s="131"/>
      <c r="N14" s="131"/>
      <c r="O14" s="131"/>
      <c r="P14" s="131"/>
      <c r="Q14" s="131"/>
      <c r="R14" s="131"/>
    </row>
    <row r="15" spans="3:20" s="130" customFormat="1" ht="15" customHeight="1" x14ac:dyDescent="0.2">
      <c r="D15" s="131"/>
      <c r="E15" s="131"/>
      <c r="F15" s="131"/>
      <c r="G15" s="131"/>
      <c r="H15" s="131"/>
      <c r="I15" s="131"/>
      <c r="M15" s="131"/>
      <c r="N15" s="131"/>
      <c r="O15" s="131"/>
      <c r="P15" s="131"/>
      <c r="Q15" s="131"/>
      <c r="R15" s="131"/>
    </row>
    <row r="16" spans="3:20" s="130" customFormat="1" ht="11.45" customHeight="1" x14ac:dyDescent="0.2">
      <c r="C16" s="161" t="str">
        <f>'Translate&amp;Prices'!$C$57</f>
        <v>Číslo objednávky</v>
      </c>
      <c r="D16" s="162"/>
      <c r="E16" s="162"/>
      <c r="F16" s="162"/>
      <c r="G16" s="162"/>
      <c r="H16" s="133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</row>
    <row r="17" spans="3:20" s="130" customFormat="1" ht="11.45" customHeight="1" x14ac:dyDescent="0.2">
      <c r="C17" s="136"/>
    </row>
    <row r="18" spans="3:20" s="130" customFormat="1" ht="11.45" customHeight="1" x14ac:dyDescent="0.2">
      <c r="C18" s="163" t="str">
        <f>'Translate&amp;Prices'!$C$53</f>
        <v>Zákazník</v>
      </c>
      <c r="D18" s="164"/>
      <c r="E18" s="164"/>
      <c r="F18" s="164"/>
      <c r="G18" s="164"/>
      <c r="H18" s="134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</row>
    <row r="19" spans="3:20" s="130" customFormat="1" ht="11.45" customHeight="1" x14ac:dyDescent="0.2">
      <c r="C19" s="136"/>
    </row>
    <row r="20" spans="3:20" s="130" customFormat="1" ht="11.45" customHeight="1" x14ac:dyDescent="0.2">
      <c r="C20" s="163" t="str">
        <f>'Translate&amp;Prices'!$C$52</f>
        <v>IČ:</v>
      </c>
      <c r="D20" s="164"/>
      <c r="E20" s="164"/>
      <c r="F20" s="164"/>
      <c r="G20" s="164"/>
      <c r="H20" s="134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</row>
    <row r="21" spans="3:20" s="130" customFormat="1" ht="11.45" customHeight="1" x14ac:dyDescent="0.2">
      <c r="C21" s="136"/>
    </row>
    <row r="22" spans="3:20" s="130" customFormat="1" ht="11.45" customHeight="1" x14ac:dyDescent="0.2">
      <c r="C22" s="163" t="str">
        <f>'Translate&amp;Prices'!$C$54</f>
        <v>Kontaktní tel.</v>
      </c>
      <c r="D22" s="164"/>
      <c r="E22" s="164"/>
      <c r="F22" s="164"/>
      <c r="G22" s="164"/>
      <c r="H22" s="134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</row>
    <row r="23" spans="3:20" s="130" customFormat="1" ht="11.45" customHeight="1" x14ac:dyDescent="0.2">
      <c r="C23" s="136"/>
    </row>
    <row r="24" spans="3:20" s="130" customFormat="1" ht="11.45" customHeight="1" x14ac:dyDescent="0.2">
      <c r="C24" s="163" t="str">
        <f>'Translate&amp;Prices'!$C$55</f>
        <v>Kontaktní e-mail</v>
      </c>
      <c r="D24" s="164"/>
      <c r="E24" s="164"/>
      <c r="F24" s="164"/>
      <c r="G24" s="164"/>
      <c r="H24" s="134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</row>
    <row r="25" spans="3:20" s="130" customFormat="1" ht="11.45" customHeight="1" x14ac:dyDescent="0.2">
      <c r="C25" s="136"/>
    </row>
    <row r="26" spans="3:20" s="130" customFormat="1" ht="11.45" customHeight="1" x14ac:dyDescent="0.2">
      <c r="C26" s="163" t="str">
        <f>'Translate&amp;Prices'!$C$56</f>
        <v>Adresa provozovny</v>
      </c>
      <c r="D26" s="164"/>
      <c r="E26" s="164"/>
      <c r="F26" s="164"/>
      <c r="G26" s="164"/>
      <c r="H26" s="134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</row>
    <row r="27" spans="3:20" s="130" customFormat="1" ht="12" x14ac:dyDescent="0.2">
      <c r="E27" s="132"/>
    </row>
    <row r="28" spans="3:20" s="130" customFormat="1" ht="15" customHeight="1" x14ac:dyDescent="0.2">
      <c r="D28" s="131"/>
      <c r="E28" s="131"/>
      <c r="F28" s="131"/>
      <c r="G28" s="131"/>
      <c r="H28" s="131"/>
      <c r="I28" s="131"/>
      <c r="M28" s="131"/>
      <c r="N28" s="131"/>
      <c r="O28" s="131"/>
      <c r="P28" s="131"/>
      <c r="Q28" s="131"/>
      <c r="R28" s="131"/>
    </row>
    <row r="29" spans="3:20" s="130" customFormat="1" ht="15" customHeight="1" x14ac:dyDescent="0.2">
      <c r="D29" s="131"/>
      <c r="E29" s="131"/>
      <c r="F29" s="131"/>
      <c r="G29" s="131"/>
      <c r="H29" s="131"/>
      <c r="I29" s="131"/>
      <c r="M29" s="131"/>
      <c r="N29" s="131"/>
      <c r="O29" s="131"/>
      <c r="P29" s="131"/>
      <c r="Q29" s="131"/>
      <c r="R29" s="131"/>
    </row>
    <row r="30" spans="3:20" s="130" customFormat="1" ht="11.45" customHeight="1" x14ac:dyDescent="0.2"/>
    <row r="31" spans="3:20" s="130" customFormat="1" ht="11.45" customHeight="1" x14ac:dyDescent="0.2">
      <c r="S31" s="216" t="str">
        <f>'Translate&amp;Prices'!$C$68</f>
        <v>Dále</v>
      </c>
      <c r="T31" s="216"/>
    </row>
    <row r="32" spans="3:20" s="130" customFormat="1" ht="11.45" customHeight="1" x14ac:dyDescent="0.2">
      <c r="S32" s="216"/>
      <c r="T32" s="216"/>
    </row>
    <row r="33" spans="1:1" ht="11.45" customHeight="1" x14ac:dyDescent="0.2"/>
    <row r="39" spans="1:1" ht="11.45" hidden="1" customHeight="1" x14ac:dyDescent="0.2">
      <c r="A39" s="129"/>
    </row>
  </sheetData>
  <sheetProtection algorithmName="SHA-512" hashValue="ItSnVViB5KAHQROHDo16ZoUqX2JqSVDWg5vSY4ATt0gc2Ae4pi7hsjeoMPTGq3n/U/QBIbbFi4XbK4JNeQgPLg==" saltValue="Wjyxs/mOH9jKpr65LErKgg==" spinCount="100000" sheet="1" objects="1" scenarios="1" selectLockedCells="1"/>
  <mergeCells count="9">
    <mergeCell ref="J2:Q3"/>
    <mergeCell ref="S2:T3"/>
    <mergeCell ref="I18:S18"/>
    <mergeCell ref="I16:S16"/>
    <mergeCell ref="S31:T32"/>
    <mergeCell ref="I26:S26"/>
    <mergeCell ref="I24:S24"/>
    <mergeCell ref="I22:S22"/>
    <mergeCell ref="I20:S20"/>
  </mergeCells>
  <hyperlinks>
    <hyperlink ref="S2:T3" location="Hlavní!A1" display="Hlavní!A1" xr:uid="{75DBD0A3-B47D-4EA9-89B9-B393EFFF2676}"/>
    <hyperlink ref="S31:T32" location="'Vyběr profilu'!A1" display="'Vyběr profilu'!A1" xr:uid="{E635E700-B6EB-41FB-835E-6E02A47783C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6E9E-5413-4191-9181-8E6B9AEE6AA4}">
  <sheetPr codeName="List3"/>
  <dimension ref="A1:U46"/>
  <sheetViews>
    <sheetView showGridLines="0" showRowColHeaders="0" zoomScaleNormal="100" workbookViewId="0">
      <selection activeCell="S2" sqref="S2:T3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215" t="str">
        <f>'Translate&amp;Prices'!$C$27</f>
        <v>Rozměr profilu nohy</v>
      </c>
      <c r="K2" s="215"/>
      <c r="L2" s="215"/>
      <c r="M2" s="215"/>
      <c r="N2" s="215"/>
      <c r="O2" s="215"/>
      <c r="P2" s="215"/>
      <c r="Q2" s="215"/>
      <c r="R2" s="160"/>
      <c r="S2" s="216" t="str">
        <f>'Translate&amp;Prices'!$C$67</f>
        <v>Hlavní strana</v>
      </c>
      <c r="T2" s="216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215"/>
      <c r="K3" s="215"/>
      <c r="L3" s="215"/>
      <c r="M3" s="215"/>
      <c r="N3" s="215"/>
      <c r="O3" s="215"/>
      <c r="P3" s="215"/>
      <c r="Q3" s="215"/>
      <c r="R3" s="160"/>
      <c r="S3" s="216"/>
      <c r="T3" s="216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/>
    <row r="8" spans="1:20" s="125" customFormat="1" ht="11.45" customHeight="1" x14ac:dyDescent="0.2"/>
    <row r="9" spans="1:20" s="125" customFormat="1" ht="11.45" customHeight="1" x14ac:dyDescent="0.2"/>
    <row r="10" spans="1:20" s="125" customFormat="1" ht="11.45" customHeight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11" t="s">
        <v>460</v>
      </c>
      <c r="E14" s="211"/>
      <c r="F14" s="211"/>
      <c r="G14" s="211"/>
      <c r="H14" s="211"/>
      <c r="I14" s="211"/>
      <c r="M14" s="211" t="s">
        <v>461</v>
      </c>
      <c r="N14" s="211"/>
      <c r="O14" s="211"/>
      <c r="P14" s="211"/>
      <c r="Q14" s="211"/>
      <c r="R14" s="211"/>
    </row>
    <row r="15" spans="1:20" ht="15" customHeight="1" x14ac:dyDescent="0.2">
      <c r="D15" s="211"/>
      <c r="E15" s="211"/>
      <c r="F15" s="211"/>
      <c r="G15" s="211"/>
      <c r="H15" s="211"/>
      <c r="I15" s="211"/>
      <c r="M15" s="211"/>
      <c r="N15" s="211"/>
      <c r="O15" s="211"/>
      <c r="P15" s="211"/>
      <c r="Q15" s="211"/>
      <c r="R15" s="211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12"/>
      <c r="E28" s="212"/>
      <c r="F28" s="212"/>
      <c r="G28" s="212"/>
      <c r="H28" s="212"/>
      <c r="I28" s="212"/>
      <c r="J28" s="125"/>
      <c r="K28" s="125"/>
      <c r="L28" s="125"/>
      <c r="M28" s="212"/>
      <c r="N28" s="212"/>
      <c r="O28" s="212"/>
      <c r="P28" s="212"/>
      <c r="Q28" s="212"/>
      <c r="R28" s="212"/>
    </row>
    <row r="29" spans="3:18" ht="15" customHeight="1" x14ac:dyDescent="0.2">
      <c r="C29" s="125"/>
      <c r="D29" s="212"/>
      <c r="E29" s="212"/>
      <c r="F29" s="212"/>
      <c r="G29" s="212"/>
      <c r="H29" s="212"/>
      <c r="I29" s="212"/>
      <c r="J29" s="125"/>
      <c r="K29" s="125"/>
      <c r="L29" s="125"/>
      <c r="M29" s="212"/>
      <c r="N29" s="212"/>
      <c r="O29" s="212"/>
      <c r="P29" s="212"/>
      <c r="Q29" s="212"/>
      <c r="R29" s="212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/>
    </row>
    <row r="46" spans="1:1" ht="11.45" customHeight="1" x14ac:dyDescent="0.2"/>
  </sheetData>
  <sheetProtection algorithmName="SHA-512" hashValue="ZBysmaZI4mWOyZFmi8vwFpg6o2vrMIuUiY01tT3o6vZERrl2dVEzoRh5W9sCYQVKIZgjTiQBulj4MBsdq5OhDQ==" saltValue="DvzZ0eJ0PUG3dgOPsqaBEA==" spinCount="100000" sheet="1" objects="1" scenarios="1" selectLockedCells="1"/>
  <mergeCells count="6">
    <mergeCell ref="D14:I15"/>
    <mergeCell ref="M14:R15"/>
    <mergeCell ref="D28:I29"/>
    <mergeCell ref="M28:R29"/>
    <mergeCell ref="S2:T3"/>
    <mergeCell ref="J2:Q3"/>
  </mergeCells>
  <hyperlinks>
    <hyperlink ref="S2:T3" location="Hlavní!A1" display="Hlavní!A1" xr:uid="{9DC099AF-C6B1-4471-BC56-24277FB73B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BI180"/>
  <sheetViews>
    <sheetView showGridLines="0" showRowColHeaders="0" zoomScaleNormal="100" zoomScaleSheetLayoutView="100" workbookViewId="0">
      <selection activeCell="S2" sqref="S2:T3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140625" style="143" customWidth="1"/>
    <col min="17" max="17" width="10.5703125" style="143" customWidth="1"/>
    <col min="18" max="18" width="3.140625" style="143" customWidth="1"/>
    <col min="19" max="19" width="10.5703125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4.42578125" style="1" hidden="1" customWidth="1"/>
    <col min="34" max="34" width="24.5703125" style="1" hidden="1" customWidth="1"/>
    <col min="35" max="36" width="26" style="1" hidden="1" customWidth="1"/>
    <col min="37" max="38" width="12.140625" style="1" hidden="1" customWidth="1"/>
    <col min="39" max="42" width="13.85546875" style="1" hidden="1" customWidth="1"/>
    <col min="43" max="43" width="40.28515625" style="1" hidden="1" customWidth="1"/>
    <col min="44" max="57" width="13.85546875" style="1" hidden="1" customWidth="1"/>
    <col min="58" max="60" width="13.5703125" style="1" hidden="1" customWidth="1"/>
    <col min="61" max="61" width="14.140625" style="1" hidden="1" customWidth="1"/>
    <col min="62" max="16384" width="9.140625" style="1" hidden="1"/>
  </cols>
  <sheetData>
    <row r="1" spans="1:21" s="139" customFormat="1" ht="11.45" customHeight="1" x14ac:dyDescent="0.2">
      <c r="U1" s="140"/>
    </row>
    <row r="2" spans="1:21" s="165" customFormat="1" ht="11.45" customHeight="1" x14ac:dyDescent="0.2">
      <c r="J2" s="270" t="s">
        <v>460</v>
      </c>
      <c r="K2" s="270"/>
      <c r="L2" s="270"/>
      <c r="M2" s="270"/>
      <c r="N2" s="270"/>
      <c r="O2" s="270"/>
      <c r="P2" s="270"/>
      <c r="Q2" s="270"/>
      <c r="S2" s="218" t="str">
        <f>'Translate&amp;Prices'!$C$67</f>
        <v>Hlavní strana</v>
      </c>
      <c r="T2" s="219"/>
    </row>
    <row r="3" spans="1:21" s="165" customFormat="1" ht="11.45" customHeight="1" x14ac:dyDescent="0.2">
      <c r="J3" s="270"/>
      <c r="K3" s="270"/>
      <c r="L3" s="270"/>
      <c r="M3" s="270"/>
      <c r="N3" s="270"/>
      <c r="O3" s="270"/>
      <c r="P3" s="270"/>
      <c r="Q3" s="270"/>
      <c r="S3" s="218"/>
      <c r="T3" s="219"/>
    </row>
    <row r="4" spans="1:21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85" t="str">
        <f>'Translate&amp;Prices'!$C$72</f>
        <v>Zpět na výběr profilu</v>
      </c>
      <c r="T4" s="286"/>
      <c r="U4" s="140"/>
    </row>
    <row r="5" spans="1:21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87"/>
      <c r="T5" s="288"/>
      <c r="U5" s="140"/>
    </row>
    <row r="6" spans="1:21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1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1" s="139" customFormat="1" ht="13.15" customHeight="1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</row>
    <row r="9" spans="1:21" s="139" customFormat="1" ht="13.15" customHeight="1" x14ac:dyDescent="0.2">
      <c r="A9" s="141"/>
      <c r="B9" s="141"/>
      <c r="C9" s="271"/>
      <c r="D9" s="271"/>
      <c r="E9" s="271"/>
      <c r="F9" s="141"/>
      <c r="G9" s="271"/>
      <c r="H9" s="271"/>
      <c r="I9" s="271"/>
      <c r="J9" s="141"/>
      <c r="K9" s="271"/>
      <c r="L9" s="271"/>
      <c r="M9" s="271"/>
      <c r="N9" s="141"/>
      <c r="O9" s="141"/>
      <c r="P9" s="141"/>
      <c r="Q9" s="141"/>
      <c r="R9" s="141"/>
      <c r="S9" s="141"/>
      <c r="T9" s="141"/>
      <c r="U9" s="140"/>
    </row>
    <row r="10" spans="1:21" s="139" customFormat="1" ht="13.15" customHeight="1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</row>
    <row r="11" spans="1:21" s="139" customFormat="1" ht="13.15" customHeight="1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</row>
    <row r="12" spans="1:21" s="139" customFormat="1" ht="13.15" customHeight="1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</row>
    <row r="13" spans="1:21" s="143" customFormat="1" ht="13.1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</row>
    <row r="14" spans="1:21" s="143" customFormat="1" ht="13.1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</row>
    <row r="15" spans="1:21" s="143" customFormat="1" ht="13.15" customHeight="1" x14ac:dyDescent="0.2">
      <c r="A15" s="141"/>
      <c r="B15" s="141"/>
      <c r="C15" s="297" t="str">
        <f>'Translate&amp;Prices'!$C$33</f>
        <v>A - vhodný pro dřevěnou desku</v>
      </c>
      <c r="D15" s="297"/>
      <c r="E15" s="297"/>
      <c r="F15" s="145"/>
      <c r="G15" s="297" t="str">
        <f>'Translate&amp;Prices'!$C$34</f>
        <v>B - vhodný pro skleněnou desku</v>
      </c>
      <c r="H15" s="297"/>
      <c r="I15" s="297"/>
      <c r="J15" s="145"/>
      <c r="K15" s="297" t="str">
        <f>'Translate&amp;Prices'!$C$35</f>
        <v>C - deska stolu je vložená</v>
      </c>
      <c r="L15" s="297"/>
      <c r="M15" s="297"/>
      <c r="N15" s="141"/>
      <c r="O15" s="142"/>
      <c r="P15" s="142"/>
      <c r="Q15" s="142"/>
      <c r="R15" s="142"/>
      <c r="S15" s="144"/>
      <c r="T15" s="141"/>
      <c r="U15" s="140"/>
    </row>
    <row r="16" spans="1:21" s="143" customFormat="1" ht="13.15" customHeight="1" thickBot="1" x14ac:dyDescent="0.25">
      <c r="A16" s="141"/>
      <c r="B16" s="141"/>
      <c r="C16" s="298"/>
      <c r="D16" s="298"/>
      <c r="E16" s="298"/>
      <c r="F16" s="146"/>
      <c r="G16" s="298"/>
      <c r="H16" s="298"/>
      <c r="I16" s="298"/>
      <c r="J16" s="146"/>
      <c r="K16" s="298"/>
      <c r="L16" s="298"/>
      <c r="M16" s="298"/>
      <c r="N16" s="141"/>
      <c r="O16" s="141"/>
      <c r="P16" s="141"/>
      <c r="Q16" s="141"/>
      <c r="R16" s="141"/>
      <c r="S16" s="141"/>
      <c r="T16" s="141"/>
      <c r="U16" s="140"/>
    </row>
    <row r="17" spans="1:21" s="143" customFormat="1" ht="13.1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</row>
    <row r="18" spans="1:21" s="143" customFormat="1" ht="13.15" customHeight="1" x14ac:dyDescent="0.2">
      <c r="A18" s="141"/>
      <c r="O18" s="141"/>
      <c r="P18" s="141"/>
      <c r="Q18" s="141"/>
      <c r="R18" s="141"/>
      <c r="S18" s="141"/>
      <c r="T18" s="141"/>
      <c r="U18" s="140"/>
    </row>
    <row r="19" spans="1:21" s="143" customFormat="1" ht="13.15" customHeight="1" x14ac:dyDescent="0.2">
      <c r="A19" s="141"/>
      <c r="O19" s="141"/>
      <c r="P19" s="141"/>
      <c r="Q19" s="141"/>
      <c r="R19" s="141"/>
      <c r="S19" s="141"/>
      <c r="T19" s="141"/>
      <c r="U19" s="140"/>
    </row>
    <row r="20" spans="1:21" s="143" customFormat="1" ht="13.15" customHeight="1" x14ac:dyDescent="0.2">
      <c r="A20" s="141"/>
      <c r="C20" s="166" t="str">
        <f>'Translate&amp;Prices'!$C$58</f>
        <v>Sleva</v>
      </c>
      <c r="D20" s="167"/>
      <c r="E20" s="167"/>
      <c r="F20" s="167"/>
      <c r="G20" s="167"/>
      <c r="H20" s="147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141"/>
      <c r="T20" s="141"/>
      <c r="U20" s="140"/>
    </row>
    <row r="21" spans="1:21" s="139" customFormat="1" ht="13.1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</row>
    <row r="22" spans="1:21" s="139" customFormat="1" ht="13.15" customHeight="1" x14ac:dyDescent="0.2">
      <c r="A22" s="141"/>
      <c r="B22" s="141"/>
      <c r="C22" s="166" t="str">
        <f>'Translate&amp;Prices'!C40</f>
        <v>Délka (L)</v>
      </c>
      <c r="D22" s="167"/>
      <c r="E22" s="167"/>
      <c r="F22" s="167"/>
      <c r="G22" s="167"/>
      <c r="H22" s="147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141"/>
      <c r="T22" s="141"/>
      <c r="U22" s="140"/>
    </row>
    <row r="23" spans="1:21" s="139" customFormat="1" ht="13.15" customHeight="1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</row>
    <row r="24" spans="1:21" s="139" customFormat="1" ht="12" x14ac:dyDescent="0.2">
      <c r="A24" s="141"/>
      <c r="B24" s="141"/>
      <c r="C24" s="166" t="str">
        <f>'Translate&amp;Prices'!C39</f>
        <v>Šířka (W)</v>
      </c>
      <c r="D24" s="167"/>
      <c r="E24" s="167"/>
      <c r="F24" s="167"/>
      <c r="G24" s="167"/>
      <c r="H24" s="147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141"/>
      <c r="T24" s="141"/>
      <c r="U24" s="140"/>
    </row>
    <row r="25" spans="1:21" s="139" customFormat="1" ht="13.15" customHeight="1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</row>
    <row r="26" spans="1:21" s="143" customFormat="1" ht="13.15" customHeight="1" x14ac:dyDescent="0.2">
      <c r="A26" s="141"/>
      <c r="B26" s="141"/>
      <c r="C26" s="166" t="str">
        <f>'Translate&amp;Prices'!C38</f>
        <v>Výška (H)</v>
      </c>
      <c r="D26" s="167"/>
      <c r="E26" s="167"/>
      <c r="F26" s="167"/>
      <c r="G26" s="167"/>
      <c r="H26" s="147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141"/>
      <c r="T26" s="141"/>
      <c r="U26" s="140"/>
    </row>
    <row r="27" spans="1:21" s="143" customFormat="1" ht="13.15" customHeight="1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</row>
    <row r="28" spans="1:21" s="143" customFormat="1" ht="12" x14ac:dyDescent="0.2">
      <c r="A28" s="141"/>
      <c r="C28" s="166" t="str">
        <f>'Translate&amp;Prices'!$C$28</f>
        <v>Povrchová úprava</v>
      </c>
      <c r="D28" s="167"/>
      <c r="E28" s="167"/>
      <c r="F28" s="167"/>
      <c r="G28" s="167"/>
      <c r="H28" s="147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144"/>
      <c r="T28" s="141"/>
      <c r="U28" s="140"/>
    </row>
    <row r="29" spans="1:21" s="143" customFormat="1" ht="13.15" customHeight="1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</row>
    <row r="30" spans="1:21" s="143" customFormat="1" ht="13.15" customHeight="1" x14ac:dyDescent="0.2">
      <c r="A30" s="141"/>
      <c r="C30" s="166" t="str">
        <f>'Translate&amp;Prices'!$C$41</f>
        <v>Typ kluzáku</v>
      </c>
      <c r="D30" s="167"/>
      <c r="E30" s="167"/>
      <c r="F30" s="167"/>
      <c r="G30" s="167"/>
      <c r="H30" s="147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141"/>
      <c r="T30" s="141"/>
      <c r="U30" s="140"/>
    </row>
    <row r="31" spans="1:21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1" x14ac:dyDescent="0.2">
      <c r="A32" s="141"/>
      <c r="C32" s="166" t="str">
        <f>'Translate&amp;Prices'!$C$32</f>
        <v>Typ napojení nohou</v>
      </c>
      <c r="D32" s="167"/>
      <c r="E32" s="167"/>
      <c r="F32" s="167"/>
      <c r="G32" s="167"/>
      <c r="H32" s="147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Počet kusů</v>
      </c>
      <c r="D34" s="167"/>
      <c r="E34" s="167"/>
      <c r="F34" s="167"/>
      <c r="G34" s="167"/>
      <c r="H34" s="147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15" customHeight="1" thickBot="1" x14ac:dyDescent="0.25">
      <c r="A36" s="141"/>
      <c r="B36" s="1"/>
      <c r="M36" s="141"/>
      <c r="N36" s="141"/>
      <c r="O36" s="141"/>
      <c r="P36" s="141"/>
      <c r="Q36" s="141"/>
      <c r="R36" s="141"/>
      <c r="S36" s="141"/>
      <c r="T36" s="141"/>
    </row>
    <row r="37" spans="1:34" ht="13.1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99" t="str">
        <f>'Translate&amp;Prices'!$C$79</f>
        <v>Cenová kalkulace</v>
      </c>
      <c r="K37" s="300"/>
      <c r="L37" s="300"/>
      <c r="M37" s="300"/>
      <c r="N37" s="300"/>
      <c r="O37" s="300"/>
      <c r="P37" s="300"/>
      <c r="Q37" s="301"/>
      <c r="R37" s="198"/>
      <c r="S37" s="198"/>
    </row>
    <row r="38" spans="1:34" ht="13.15" customHeight="1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20" t="str">
        <f>'Translate&amp;Prices'!$C$46</f>
        <v>Bez DPH</v>
      </c>
      <c r="Q38" s="220"/>
      <c r="R38" s="221" t="str">
        <f>'Translate&amp;Prices'!$C$47</f>
        <v>vč. DPH</v>
      </c>
      <c r="S38" s="221"/>
    </row>
    <row r="39" spans="1:34" ht="13.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89" t="str">
        <f>'Translate&amp;Prices'!$C$77</f>
        <v>Základní cena celkem</v>
      </c>
      <c r="K39" s="290"/>
      <c r="L39" s="290"/>
      <c r="M39" s="290"/>
      <c r="N39" s="290"/>
      <c r="O39" s="291"/>
      <c r="P39" s="223">
        <f>IFERROR(AI61*I34,0)</f>
        <v>0</v>
      </c>
      <c r="Q39" s="224"/>
      <c r="R39" s="222">
        <f>P39*1.21</f>
        <v>0</v>
      </c>
      <c r="S39" s="222"/>
    </row>
    <row r="40" spans="1:34" ht="13.15" customHeight="1" thickBot="1" x14ac:dyDescent="0.25">
      <c r="A40" s="141"/>
      <c r="B40" s="141"/>
      <c r="C40" s="141"/>
      <c r="D40" s="141"/>
      <c r="E40" s="141"/>
      <c r="F40" s="141"/>
      <c r="G40" s="141"/>
      <c r="H40" s="141"/>
      <c r="J40" s="292" t="str">
        <f>'Translate&amp;Prices'!$C$78</f>
        <v>Cena po slevě celkem</v>
      </c>
      <c r="K40" s="293"/>
      <c r="L40" s="293"/>
      <c r="M40" s="293"/>
      <c r="N40" s="293"/>
      <c r="O40" s="293"/>
      <c r="P40" s="225">
        <f>P39*((1-I20))</f>
        <v>0</v>
      </c>
      <c r="Q40" s="226"/>
      <c r="R40" s="227">
        <f>P40*1.21</f>
        <v>0</v>
      </c>
      <c r="S40" s="227"/>
      <c r="T40" s="141"/>
    </row>
    <row r="41" spans="1:34" ht="13.15" customHeight="1" x14ac:dyDescent="0.2">
      <c r="A41" s="141"/>
      <c r="B41" s="141"/>
      <c r="C41" s="141"/>
      <c r="D41" s="141"/>
      <c r="E41" s="141"/>
      <c r="F41" s="141"/>
      <c r="G41" s="141"/>
      <c r="H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F42" s="141"/>
      <c r="G42" s="141"/>
      <c r="H42" s="141"/>
      <c r="S42" s="218" t="str">
        <f>'Translate&amp;Prices'!$C$70</f>
        <v>Souhrn</v>
      </c>
      <c r="T42" s="219"/>
    </row>
    <row r="43" spans="1:34" ht="13.15" customHeight="1" x14ac:dyDescent="0.2">
      <c r="A43" s="141"/>
      <c r="B43" s="141"/>
      <c r="C43" s="141"/>
      <c r="D43" s="141"/>
      <c r="E43" s="141"/>
      <c r="F43" s="141"/>
      <c r="G43" s="141"/>
      <c r="H43" s="141"/>
      <c r="S43" s="218"/>
      <c r="T43" s="219"/>
    </row>
    <row r="44" spans="1:34" hidden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8" hidden="1" x14ac:dyDescent="0.25">
      <c r="Y45" s="15" t="s">
        <v>90</v>
      </c>
      <c r="Z45" s="16"/>
      <c r="AA45" s="16"/>
      <c r="AB45" s="16"/>
      <c r="AC45" s="16"/>
      <c r="AD45" s="16"/>
      <c r="AE45" s="16"/>
      <c r="AF45" s="16"/>
      <c r="AG45" s="17" t="s">
        <v>242</v>
      </c>
      <c r="AH45" s="16"/>
    </row>
    <row r="46" spans="1:34" ht="13.5" hidden="1" thickBot="1" x14ac:dyDescent="0.25">
      <c r="Q46" s="187"/>
    </row>
    <row r="47" spans="1:34" ht="15.75" hidden="1" customHeight="1" thickBot="1" x14ac:dyDescent="0.25">
      <c r="Y47" s="228" t="s">
        <v>0</v>
      </c>
      <c r="Z47" s="228"/>
      <c r="AA47" s="229"/>
      <c r="AB47" s="229"/>
      <c r="AC47" s="229"/>
      <c r="AD47" s="1" t="s">
        <v>1</v>
      </c>
      <c r="AF47" s="237"/>
      <c r="AG47" s="237"/>
      <c r="AH47" s="19"/>
    </row>
    <row r="48" spans="1:34" ht="15.75" hidden="1" customHeight="1" thickBot="1" x14ac:dyDescent="0.25">
      <c r="Y48" s="228" t="s">
        <v>2</v>
      </c>
      <c r="Z48" s="284"/>
      <c r="AA48" s="229"/>
      <c r="AB48" s="229"/>
      <c r="AC48" s="229"/>
      <c r="AH48" s="169"/>
    </row>
    <row r="49" spans="1:35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28" t="s">
        <v>3</v>
      </c>
      <c r="Z49" s="228"/>
      <c r="AA49" s="229"/>
      <c r="AB49" s="229"/>
      <c r="AC49" s="229"/>
      <c r="AD49" s="1" t="s">
        <v>4</v>
      </c>
      <c r="AG49" s="155"/>
      <c r="AH49" s="20"/>
    </row>
    <row r="50" spans="1:35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">
        <v>145</v>
      </c>
      <c r="AA50" s="230"/>
      <c r="AB50" s="230"/>
      <c r="AC50" s="230"/>
      <c r="AH50" s="169"/>
    </row>
    <row r="51" spans="1:35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31"/>
      <c r="AB51" s="232"/>
      <c r="AC51" s="232"/>
      <c r="AD51" s="232"/>
      <c r="AE51" s="232"/>
      <c r="AF51" s="232"/>
      <c r="AG51" s="233"/>
      <c r="AH51" s="19"/>
    </row>
    <row r="52" spans="1:35" ht="22.5" hidden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  <c r="AH52" s="121"/>
    </row>
    <row r="53" spans="1:35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5" hidden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5" hidden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5" ht="13.5" hidden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5" hidden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234" t="s">
        <v>10</v>
      </c>
      <c r="Z57" s="235"/>
      <c r="AA57" s="236"/>
    </row>
    <row r="58" spans="1:35" hidden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B58" s="2"/>
    </row>
    <row r="59" spans="1:35" hidden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5" hidden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58"/>
      <c r="Z60" s="172"/>
      <c r="AA60" s="59"/>
      <c r="AB60" s="2"/>
      <c r="AC60" s="2"/>
    </row>
    <row r="61" spans="1:35" ht="15" hidden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5" hidden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5" ht="13.5" hidden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246" t="e">
        <f>IF(AND(AR166=4,AR171=2),"profil 40x40 nedostupný v P03s",IF(I28=AY103,"Vyberte barvu níže:",""))</f>
        <v>#N/A</v>
      </c>
      <c r="Z63" s="247"/>
      <c r="AA63" s="248"/>
      <c r="AB63" s="2"/>
      <c r="AC63" s="2"/>
    </row>
    <row r="64" spans="1:35" ht="13.5" hidden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44" t="s">
        <v>184</v>
      </c>
      <c r="Z64" s="245"/>
      <c r="AA64" s="156"/>
      <c r="AB64" s="2"/>
      <c r="AC64" s="2"/>
    </row>
    <row r="65" spans="1:36" hidden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238" t="s">
        <v>15</v>
      </c>
      <c r="Z65" s="239"/>
      <c r="AA65" s="240"/>
      <c r="AB65" s="2"/>
      <c r="AC65" s="2"/>
      <c r="AH65" s="39" t="s">
        <v>247</v>
      </c>
      <c r="AI65" s="39" t="s">
        <v>248</v>
      </c>
      <c r="AJ65" s="39" t="s">
        <v>249</v>
      </c>
    </row>
    <row r="66" spans="1:36" ht="15" hidden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249" t="s">
        <v>16</v>
      </c>
      <c r="Z66" s="250"/>
      <c r="AA66" s="251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</row>
    <row r="67" spans="1:36" ht="25.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252" t="str">
        <f>IF(Y66=AQ100,"profil 40x40 mm je vhodný pro menší stolky (max. rozměr 1200x800)","")</f>
        <v/>
      </c>
      <c r="Z67" s="253"/>
      <c r="AA67" s="254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36" hidden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255"/>
      <c r="Z68" s="256"/>
      <c r="AA68" s="257"/>
      <c r="AB68" s="2"/>
      <c r="AC68" s="2"/>
    </row>
    <row r="69" spans="1:36" hidden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B69" s="2"/>
      <c r="AC69" s="2"/>
    </row>
    <row r="70" spans="1:36" hidden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  <c r="AE70" s="206"/>
      <c r="AF70" s="207"/>
    </row>
    <row r="71" spans="1:36" hidden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258"/>
      <c r="Z71" s="259"/>
      <c r="AA71" s="260"/>
      <c r="AB71" s="2"/>
      <c r="AC71" s="2"/>
      <c r="AJ71" s="210" t="e">
        <f>(AG90/0.0707)</f>
        <v>#N/A</v>
      </c>
    </row>
    <row r="72" spans="1:36" hidden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B72" s="2"/>
      <c r="AC72" s="2"/>
    </row>
    <row r="73" spans="1:36" ht="13.5" hidden="1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  <c r="AH73" s="1">
        <v>4254</v>
      </c>
      <c r="AI73" s="208">
        <f>AH73/AH74</f>
        <v>6.2227571660945682E-2</v>
      </c>
    </row>
    <row r="74" spans="1:36" hidden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278" t="e">
        <f>IF(AND(AR167=3,AR169=1),"Zadejte prosím tloušťku desky v mm","")</f>
        <v>#N/A</v>
      </c>
      <c r="Z74" s="279"/>
      <c r="AA74" s="280"/>
      <c r="AB74" s="2"/>
      <c r="AC74" s="2"/>
      <c r="AH74" s="1">
        <v>68361.979850000003</v>
      </c>
    </row>
    <row r="75" spans="1:36" ht="15.75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281"/>
      <c r="Z75" s="282"/>
      <c r="AA75" s="283"/>
      <c r="AB75" s="2"/>
      <c r="AC75" s="2"/>
    </row>
    <row r="76" spans="1:36" hidden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Y76" s="258"/>
      <c r="Z76" s="259"/>
      <c r="AA76" s="260"/>
      <c r="AB76" s="2"/>
      <c r="AC76" s="2"/>
    </row>
    <row r="77" spans="1:36" hidden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238" t="s">
        <v>167</v>
      </c>
      <c r="Z77" s="239"/>
      <c r="AA77" s="240"/>
      <c r="AB77" s="2"/>
      <c r="AC77" s="2"/>
    </row>
    <row r="78" spans="1:36" ht="13.5" hidden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241" t="s">
        <v>169</v>
      </c>
      <c r="Z78" s="242"/>
      <c r="AA78" s="243"/>
    </row>
    <row r="79" spans="1:36" ht="13.5" hidden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36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72" t="s">
        <v>19</v>
      </c>
      <c r="Z80" s="273"/>
      <c r="AA80" s="273"/>
      <c r="AB80" s="273"/>
      <c r="AC80" s="274"/>
    </row>
    <row r="81" spans="1:60" ht="13.5" hidden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275" t="s">
        <v>20</v>
      </c>
      <c r="Z81" s="276"/>
      <c r="AA81" s="276"/>
      <c r="AB81" s="276"/>
      <c r="AC81" s="277"/>
    </row>
    <row r="82" spans="1:60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239" t="s">
        <v>21</v>
      </c>
      <c r="Z82" s="239"/>
      <c r="AA82" s="239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60" ht="13.5" hidden="1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269" t="s">
        <v>22</v>
      </c>
      <c r="Z83" s="269"/>
      <c r="AA83" s="269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60" hidden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B84" s="188"/>
      <c r="AC84" s="188"/>
      <c r="AD84" s="188"/>
      <c r="AE84" s="188"/>
      <c r="AF84" s="188"/>
      <c r="AG84" s="188"/>
    </row>
    <row r="85" spans="1:60" hidden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60" ht="1.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60" ht="13.1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60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60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267" t="s">
        <v>24</v>
      </c>
      <c r="AB89" s="267"/>
      <c r="AC89" s="268" t="s">
        <v>25</v>
      </c>
      <c r="AD89" s="268"/>
      <c r="AE89" s="103"/>
      <c r="AG89" s="183" t="s">
        <v>492</v>
      </c>
      <c r="AI89" s="183" t="s">
        <v>493</v>
      </c>
    </row>
    <row r="90" spans="1:60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262" t="e">
        <f>AR132+(AW168+AW169)*AW166</f>
        <v>#N/A</v>
      </c>
      <c r="AB90" s="262"/>
      <c r="AC90" s="263" t="e">
        <f>AA90*1.21</f>
        <v>#N/A</v>
      </c>
      <c r="AD90" s="263"/>
      <c r="AE90" s="104"/>
      <c r="AG90" s="209" t="e">
        <f>AA90-AH83</f>
        <v>#N/A</v>
      </c>
      <c r="AI90" s="189" t="e">
        <f>AG90*1.960785</f>
        <v>#N/A</v>
      </c>
    </row>
    <row r="91" spans="1:60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264" t="e">
        <f>AR133</f>
        <v>#N/A</v>
      </c>
      <c r="AB91" s="264"/>
      <c r="AC91" s="265" t="e">
        <f>AA91*1.21</f>
        <v>#N/A</v>
      </c>
      <c r="AD91" s="266"/>
      <c r="AE91" s="104"/>
      <c r="AG91" s="100"/>
      <c r="AJ91" s="151"/>
      <c r="AK91" s="152"/>
      <c r="AL91" s="153"/>
      <c r="AM91" s="153"/>
      <c r="AN91" s="152"/>
      <c r="AO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60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60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  <c r="AQ93" s="157"/>
      <c r="AR93" s="158"/>
      <c r="AS93" s="159"/>
      <c r="AT93" s="159"/>
      <c r="AU93" s="158"/>
      <c r="AV93" s="159"/>
      <c r="AW93" s="159"/>
      <c r="AX93" s="158"/>
      <c r="AY93" s="159"/>
      <c r="AZ93" s="159"/>
      <c r="BA93" s="158"/>
      <c r="BB93" s="159"/>
      <c r="BC93" s="159"/>
      <c r="BD93" s="158"/>
      <c r="BE93" s="159"/>
      <c r="BF93" s="159"/>
      <c r="BG93" s="158"/>
      <c r="BH93" s="159"/>
    </row>
    <row r="94" spans="1:60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G94" s="100"/>
      <c r="AQ94" s="157"/>
      <c r="AR94" s="158"/>
      <c r="AS94" s="159"/>
      <c r="AT94" s="159"/>
      <c r="AU94" s="158"/>
      <c r="AV94" s="159"/>
      <c r="AW94" s="159"/>
      <c r="AX94" s="158"/>
      <c r="AY94" s="159"/>
      <c r="AZ94" s="159"/>
      <c r="BA94" s="158"/>
      <c r="BB94" s="159"/>
      <c r="BC94" s="159"/>
      <c r="BD94" s="158"/>
      <c r="BE94" s="159"/>
      <c r="BF94" s="159"/>
      <c r="BG94" s="158"/>
      <c r="BH94" s="159"/>
    </row>
    <row r="95" spans="1:60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61" t="str">
        <f>IF(AR169&lt;2,"2 týdny",IF(AR169&lt;15,"3-4 týdny","5-6 týdnů"))</f>
        <v>2 týdny</v>
      </c>
      <c r="AC95" s="261"/>
      <c r="AG95" s="100"/>
    </row>
    <row r="96" spans="1:60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">
        <v>30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20.2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16</v>
      </c>
      <c r="AR99" s="37"/>
      <c r="AS99" s="38"/>
      <c r="AU99" s="1" t="s">
        <v>168</v>
      </c>
      <c r="AV99" s="1">
        <f>IF(Y78=AU99,1,0)</f>
        <v>0</v>
      </c>
      <c r="AW99" s="181">
        <f>AX99*AV99</f>
        <v>0</v>
      </c>
      <c r="AX99" s="1">
        <v>240</v>
      </c>
    </row>
    <row r="100" spans="1:56" ht="20.2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 t="s">
        <v>59</v>
      </c>
      <c r="AR100" s="37"/>
      <c r="AS100" s="38"/>
      <c r="AU100" s="1" t="s">
        <v>169</v>
      </c>
    </row>
    <row r="101" spans="1:56" ht="20.2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20.2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20.2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37" t="str">
        <f>'Translate&amp;Prices'!$C$30</f>
        <v>hliník eloxovaný</v>
      </c>
      <c r="AS103" s="137" t="str">
        <f>'Translate&amp;Prices'!$C$31</f>
        <v>hliník kartáčovaný</v>
      </c>
      <c r="AT103" s="137" t="str">
        <f>'Translate&amp;Prices'!$C$29</f>
        <v>nerez kartáčovaná</v>
      </c>
      <c r="BC103" s="1" t="s">
        <v>178</v>
      </c>
    </row>
    <row r="104" spans="1:56" ht="20.2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34</v>
      </c>
      <c r="AR104" s="182">
        <f>'Translate&amp;Prices'!$C$7</f>
        <v>720</v>
      </c>
      <c r="AS104" s="182">
        <f>'Translate&amp;Prices'!$C$8</f>
        <v>820</v>
      </c>
      <c r="AT104" s="182">
        <f>'Translate&amp;Prices'!$C$6</f>
        <v>820</v>
      </c>
      <c r="BA104" s="1">
        <v>950</v>
      </c>
      <c r="BC104" s="1">
        <v>0</v>
      </c>
      <c r="BD104" s="1">
        <v>0</v>
      </c>
    </row>
    <row r="105" spans="1:56" ht="20.2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92"/>
      <c r="AR105" s="92"/>
      <c r="AS105" s="92"/>
      <c r="AT105" s="92"/>
      <c r="AU105" s="92"/>
      <c r="AV105" s="92"/>
      <c r="AW105" s="92"/>
      <c r="AX105" s="92"/>
      <c r="AY105" s="92"/>
      <c r="BC105" s="1">
        <v>0</v>
      </c>
      <c r="BD105" s="1">
        <v>0</v>
      </c>
    </row>
    <row r="106" spans="1:56" ht="20.2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Q106" s="92"/>
      <c r="AR106" s="92"/>
      <c r="AS106" s="92"/>
      <c r="AT106" s="92"/>
      <c r="AU106" s="92"/>
      <c r="AV106" s="92"/>
      <c r="AW106" s="92"/>
    </row>
    <row r="107" spans="1:56" ht="20.2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20.2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vhodný pro dřevěnou desku</v>
      </c>
      <c r="AS108" s="182">
        <f>'Translate&amp;Prices'!C12</f>
        <v>2240</v>
      </c>
      <c r="AU108" s="135">
        <f>'Translate&amp;Prices'!$C$4</f>
        <v>100</v>
      </c>
      <c r="AV108" s="135">
        <f>'Translate&amp;Prices'!$C$4</f>
        <v>100</v>
      </c>
      <c r="AW108" s="1">
        <v>0</v>
      </c>
    </row>
    <row r="109" spans="1:56" ht="20.2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vhodný pro skleněnou desku</v>
      </c>
      <c r="AS109" s="182">
        <f>'Translate&amp;Prices'!C13</f>
        <v>2280</v>
      </c>
      <c r="AU109" s="135">
        <f>'Translate&amp;Prices'!$C$4</f>
        <v>100</v>
      </c>
      <c r="AV109" s="1">
        <v>0</v>
      </c>
      <c r="AW109" s="1">
        <v>0</v>
      </c>
    </row>
    <row r="110" spans="1:56" ht="20.2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deska stolu je vložená</v>
      </c>
      <c r="AS110" s="182">
        <f>'Translate&amp;Prices'!C14</f>
        <v>2480</v>
      </c>
      <c r="AU110" s="135">
        <f>'Translate&amp;Prices'!$C$4</f>
        <v>100</v>
      </c>
      <c r="AV110" s="1">
        <v>0</v>
      </c>
      <c r="AW110" s="1">
        <v>0</v>
      </c>
    </row>
    <row r="111" spans="1:56" ht="20.2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93"/>
      <c r="AR111" s="92"/>
      <c r="AS111" s="92"/>
      <c r="AT111" s="92"/>
      <c r="AU111" s="135"/>
      <c r="AV111" s="92"/>
      <c r="AW111" s="92"/>
    </row>
    <row r="112" spans="1:56" ht="20.2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Q112" s="92"/>
      <c r="AR112" s="92"/>
      <c r="AS112" s="92"/>
      <c r="AT112" s="92"/>
      <c r="AU112" s="92"/>
      <c r="AV112" s="92"/>
      <c r="AW112" s="92"/>
    </row>
    <row r="113" spans="1:49" ht="20.2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Q113" s="92"/>
      <c r="AR113" s="92"/>
      <c r="AS113" s="92"/>
      <c r="AT113" s="92"/>
      <c r="AU113" s="92"/>
      <c r="AV113" s="92"/>
      <c r="AW113" s="92"/>
    </row>
    <row r="114" spans="1:49" ht="20.2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Q114" s="92"/>
      <c r="AR114" s="92"/>
      <c r="AS114" s="92"/>
      <c r="AT114" s="92"/>
      <c r="AU114" s="92"/>
      <c r="AV114" s="92"/>
      <c r="AW114" s="92"/>
    </row>
    <row r="115" spans="1:49" ht="20.2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9" ht="20.2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plastový</v>
      </c>
      <c r="AS116" s="135">
        <f>'Translate&amp;Prices'!$C$18</f>
        <v>120</v>
      </c>
    </row>
    <row r="117" spans="1:49" ht="20.2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plastový s rektifikací</v>
      </c>
      <c r="AS117" s="135">
        <f>'Translate&amp;Prices'!$C$20</f>
        <v>300</v>
      </c>
    </row>
    <row r="118" spans="1:49" ht="20.2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9" ht="20.2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9" ht="20.2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81">
        <f>'Translate&amp;Prices'!$C$4</f>
        <v>100</v>
      </c>
    </row>
    <row r="121" spans="1:49" ht="20.2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9" ht="20.2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9" ht="20.2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9" ht="20.2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9" ht="20.2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9" ht="20.2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9" ht="20.2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49" ht="20.2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R128" s="1" t="s">
        <v>44</v>
      </c>
    </row>
    <row r="129" spans="1:49" ht="20.2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81" t="e">
        <f>(2*$AR124+2*$AS124+4*$AT124)/1000*IF(AR171=1,INDEX(AR104:BA104,1,AR166),INDEX(AR105:BA105,1,AR166))</f>
        <v>#N/A</v>
      </c>
    </row>
    <row r="130" spans="1:49" ht="20.2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20.2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81" t="e">
        <f>INDEX(AS116:AS117,AR168,1)</f>
        <v>#N/A</v>
      </c>
      <c r="AS131" s="181" t="e">
        <f>IF(AR171=1,INDEX(AS108:AS111,AR167,1),INDEX(AS112:AS114,AR167,1))</f>
        <v>#N/A</v>
      </c>
    </row>
    <row r="132" spans="1:49" ht="20.2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80" t="e">
        <f>AR131+AS131+AR129+AS120+AW99</f>
        <v>#N/A</v>
      </c>
    </row>
    <row r="133" spans="1:49" ht="20.2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20.2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20.2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20.2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">
        <v>20</v>
      </c>
      <c r="AS136" s="1">
        <v>0</v>
      </c>
      <c r="AT136" s="1">
        <v>0</v>
      </c>
      <c r="AU136" s="1">
        <v>0</v>
      </c>
      <c r="AV136" s="1">
        <v>0</v>
      </c>
    </row>
    <row r="137" spans="1:49" ht="20.2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">
        <v>52</v>
      </c>
      <c r="AS137" s="1">
        <v>3108</v>
      </c>
      <c r="AT137" s="1">
        <v>0</v>
      </c>
      <c r="AU137" s="1">
        <v>360</v>
      </c>
      <c r="AV137" s="1">
        <v>160</v>
      </c>
      <c r="AW137" s="1" t="s">
        <v>154</v>
      </c>
    </row>
    <row r="138" spans="1:49" ht="20.2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">
        <v>92</v>
      </c>
      <c r="AS138" s="1">
        <v>2553</v>
      </c>
      <c r="AT138" s="1">
        <v>0</v>
      </c>
      <c r="AU138" s="1">
        <v>360</v>
      </c>
      <c r="AV138" s="1">
        <v>160</v>
      </c>
      <c r="AW138" s="1" t="s">
        <v>155</v>
      </c>
    </row>
    <row r="139" spans="1:49" ht="20.2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">
        <v>131</v>
      </c>
      <c r="AS139" s="1">
        <v>4218</v>
      </c>
      <c r="AT139" s="1">
        <v>0</v>
      </c>
      <c r="AU139" s="1">
        <v>360</v>
      </c>
      <c r="AV139" s="1">
        <v>160</v>
      </c>
      <c r="AW139" s="1" t="s">
        <v>156</v>
      </c>
    </row>
    <row r="140" spans="1:49" ht="20.2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">
        <v>93</v>
      </c>
      <c r="AS140" s="1">
        <v>7215</v>
      </c>
      <c r="AT140" s="1">
        <v>0</v>
      </c>
      <c r="AU140" s="1">
        <v>360</v>
      </c>
      <c r="AV140" s="1">
        <v>160</v>
      </c>
      <c r="AW140" s="1" t="s">
        <v>159</v>
      </c>
    </row>
    <row r="141" spans="1:49" ht="20.2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">
        <v>94</v>
      </c>
      <c r="AS141" s="1">
        <v>4218</v>
      </c>
      <c r="AT141" s="1">
        <v>0</v>
      </c>
      <c r="AU141" s="1">
        <v>360</v>
      </c>
      <c r="AV141" s="1">
        <v>160</v>
      </c>
      <c r="AW141" s="1" t="s">
        <v>151</v>
      </c>
    </row>
    <row r="142" spans="1:49" ht="20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">
        <v>132</v>
      </c>
      <c r="AS142" s="1">
        <v>6050</v>
      </c>
      <c r="AT142" s="1">
        <v>0</v>
      </c>
      <c r="AU142" s="1">
        <v>360</v>
      </c>
      <c r="AV142" s="1">
        <v>160</v>
      </c>
      <c r="AW142" s="1" t="s">
        <v>157</v>
      </c>
    </row>
    <row r="143" spans="1:49" ht="20.2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">
        <v>95</v>
      </c>
      <c r="AS143" s="1">
        <v>8880</v>
      </c>
      <c r="AT143" s="1">
        <v>0</v>
      </c>
      <c r="AU143" s="1">
        <v>360</v>
      </c>
      <c r="AV143" s="1">
        <v>160</v>
      </c>
      <c r="AW143" s="1" t="s">
        <v>160</v>
      </c>
    </row>
    <row r="144" spans="1:49" ht="20.2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">
        <v>175</v>
      </c>
      <c r="AS144" s="1">
        <v>5883</v>
      </c>
      <c r="AT144" s="1">
        <v>0</v>
      </c>
      <c r="AU144" s="1">
        <v>360</v>
      </c>
      <c r="AV144" s="1">
        <v>160</v>
      </c>
      <c r="AW144" s="1" t="s">
        <v>152</v>
      </c>
    </row>
    <row r="145" spans="1:49" ht="20.2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">
        <v>176</v>
      </c>
      <c r="AS145" s="1">
        <v>7104</v>
      </c>
      <c r="AT145" s="1">
        <v>0</v>
      </c>
      <c r="AU145" s="1">
        <v>360</v>
      </c>
      <c r="AV145" s="1">
        <v>160</v>
      </c>
      <c r="AW145" s="1" t="s">
        <v>158</v>
      </c>
    </row>
    <row r="146" spans="1:49" ht="20.2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">
        <v>172</v>
      </c>
      <c r="AS146" s="1">
        <v>8270</v>
      </c>
      <c r="AT146" s="1">
        <v>0</v>
      </c>
      <c r="AU146" s="1">
        <v>360</v>
      </c>
      <c r="AV146" s="1">
        <v>160</v>
      </c>
      <c r="AW146" s="1" t="s">
        <v>171</v>
      </c>
    </row>
    <row r="147" spans="1:49" ht="20.2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">
        <v>173</v>
      </c>
      <c r="AS147" s="1">
        <v>10046</v>
      </c>
      <c r="AT147" s="1">
        <v>0</v>
      </c>
      <c r="AU147" s="1">
        <v>360</v>
      </c>
      <c r="AV147" s="1">
        <v>160</v>
      </c>
      <c r="AW147" s="1" t="s">
        <v>174</v>
      </c>
    </row>
    <row r="148" spans="1:49" ht="20.2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">
        <v>239</v>
      </c>
      <c r="AS148" s="1">
        <v>1200</v>
      </c>
      <c r="AT148" s="1">
        <v>100</v>
      </c>
      <c r="AV148" s="1">
        <v>50</v>
      </c>
      <c r="AW148" s="1" t="s">
        <v>229</v>
      </c>
    </row>
    <row r="149" spans="1:49" ht="20.2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">
        <v>240</v>
      </c>
      <c r="AS149" s="1">
        <v>1600</v>
      </c>
      <c r="AT149" s="1">
        <v>100</v>
      </c>
      <c r="AV149" s="1">
        <v>80</v>
      </c>
      <c r="AW149" s="1" t="s">
        <v>230</v>
      </c>
    </row>
    <row r="150" spans="1:49" ht="20.2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">
        <v>133</v>
      </c>
      <c r="AS150" s="1">
        <v>4000</v>
      </c>
      <c r="AT150" s="1">
        <v>200</v>
      </c>
      <c r="AW150" s="1" t="s">
        <v>141</v>
      </c>
    </row>
    <row r="151" spans="1:49" ht="20.2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">
        <v>134</v>
      </c>
      <c r="AS151" s="1">
        <v>4000</v>
      </c>
      <c r="AT151" s="1">
        <v>200</v>
      </c>
      <c r="AW151" s="1" t="s">
        <v>141</v>
      </c>
    </row>
    <row r="152" spans="1:49" ht="20.2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">
        <v>135</v>
      </c>
      <c r="AS152" s="1">
        <v>4000</v>
      </c>
      <c r="AT152" s="1">
        <v>200</v>
      </c>
      <c r="AW152" s="1" t="s">
        <v>141</v>
      </c>
    </row>
    <row r="153" spans="1:49" ht="20.2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">
        <v>136</v>
      </c>
      <c r="AS153" s="1">
        <v>4000</v>
      </c>
      <c r="AT153" s="1">
        <v>200</v>
      </c>
      <c r="AW153" s="1" t="s">
        <v>141</v>
      </c>
    </row>
    <row r="154" spans="1:49" ht="20.2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">
        <v>137</v>
      </c>
      <c r="AS154" s="1">
        <v>4800</v>
      </c>
      <c r="AT154" s="1">
        <v>200</v>
      </c>
      <c r="AW154" s="1" t="s">
        <v>141</v>
      </c>
    </row>
    <row r="155" spans="1:49" ht="20.2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">
        <v>138</v>
      </c>
      <c r="AS155" s="1">
        <v>4800</v>
      </c>
      <c r="AT155" s="1">
        <v>200</v>
      </c>
      <c r="AW155" s="1" t="s">
        <v>141</v>
      </c>
    </row>
    <row r="156" spans="1:49" ht="20.2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">
        <v>139</v>
      </c>
      <c r="AS156" s="1">
        <v>4800</v>
      </c>
      <c r="AT156" s="1">
        <v>200</v>
      </c>
      <c r="AW156" s="1" t="s">
        <v>141</v>
      </c>
    </row>
    <row r="157" spans="1:49" ht="20.2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">
        <v>140</v>
      </c>
      <c r="AS157" s="1">
        <v>4800</v>
      </c>
      <c r="AT157" s="1">
        <v>200</v>
      </c>
      <c r="AW157" s="1" t="s">
        <v>141</v>
      </c>
    </row>
    <row r="158" spans="1:49" ht="20.2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20.2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v>0</v>
      </c>
    </row>
    <row r="160" spans="1:49" ht="20.2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20.2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v>360</v>
      </c>
    </row>
    <row r="162" spans="1:49" ht="20.2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v>310</v>
      </c>
    </row>
    <row r="163" spans="1:49" ht="20.2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v>340</v>
      </c>
    </row>
    <row r="164" spans="1:49" ht="20.2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v>360</v>
      </c>
    </row>
    <row r="165" spans="1:49" ht="20.2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20.2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MATCH(I28,AR103:BA103,0)</f>
        <v>#N/A</v>
      </c>
      <c r="AT166" s="1" t="s">
        <v>179</v>
      </c>
      <c r="AV166" s="1" t="s">
        <v>185</v>
      </c>
      <c r="AW166" s="1">
        <f>IF(I28=AY103,1,0)</f>
        <v>1</v>
      </c>
    </row>
    <row r="167" spans="1:49" ht="20.2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IF(ISERROR(VLOOKUP($Y$64,AT167:AU172,2,FALSE)),1,IF(VLOOKUP($Y$64,AT167:AU172,2,FALSE)=0,0,1))</f>
        <v>0</v>
      </c>
    </row>
    <row r="168" spans="1:49" ht="20.2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80">
        <f>IF(AW167=0,0,(2*$AR124+2*$AS124+4*$AT124)/1000*IF(AR171=1,INDEX(BC104:BD104,1,AW167),INDEX(BC105:BD105,1,AW167)))</f>
        <v>0</v>
      </c>
    </row>
    <row r="169" spans="1:49" ht="20.2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80">
        <f>IF(ISERROR(VLOOKUP($Y$64,AT167:AU172,2,FALSE)),0,IF(VLOOKUP($Y$64,AT167:AU172,2,FALSE)=2,300,0))</f>
        <v>0</v>
      </c>
    </row>
    <row r="170" spans="1:49" ht="20.2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MATCH(Y83,AQ160:AQ164,0)</f>
        <v>1</v>
      </c>
      <c r="AT170" s="1" t="s">
        <v>183</v>
      </c>
      <c r="AU170" s="1">
        <v>1</v>
      </c>
    </row>
    <row r="171" spans="1:49" ht="20.2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20.2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80" spans="20:20" hidden="1" x14ac:dyDescent="0.2">
      <c r="T180" s="168" t="e">
        <f>ERROR.TYPE(P39)</f>
        <v>#N/A</v>
      </c>
    </row>
  </sheetData>
  <sheetProtection algorithmName="SHA-512" hashValue="6GjiX9fHsGI0JZjHn13B7Y/nEiWYvkzd3vLjAle6vhJ/zP+Lqcr1w2BS10rSIQ6bRBMheJUuIg5+pCNMC2fjHg==" saltValue="bsk/yeI1Q5tXLhLGYu7/tg==" spinCount="100000" sheet="1" selectLockedCells="1"/>
  <mergeCells count="59">
    <mergeCell ref="G9:I9"/>
    <mergeCell ref="C9:E9"/>
    <mergeCell ref="J39:O39"/>
    <mergeCell ref="J40:O40"/>
    <mergeCell ref="I20:R20"/>
    <mergeCell ref="I22:R22"/>
    <mergeCell ref="I24:R24"/>
    <mergeCell ref="I26:R26"/>
    <mergeCell ref="I28:R28"/>
    <mergeCell ref="I30:R30"/>
    <mergeCell ref="I32:R32"/>
    <mergeCell ref="I34:R34"/>
    <mergeCell ref="K15:M16"/>
    <mergeCell ref="G15:I16"/>
    <mergeCell ref="C15:E16"/>
    <mergeCell ref="J37:Q37"/>
    <mergeCell ref="AA89:AB89"/>
    <mergeCell ref="AC89:AD89"/>
    <mergeCell ref="Y83:AA83"/>
    <mergeCell ref="J2:Q3"/>
    <mergeCell ref="S2:T3"/>
    <mergeCell ref="K9:M9"/>
    <mergeCell ref="Y80:AC80"/>
    <mergeCell ref="Y81:AC81"/>
    <mergeCell ref="Y82:AA82"/>
    <mergeCell ref="Y74:AA74"/>
    <mergeCell ref="Y75:AA75"/>
    <mergeCell ref="Y48:Z48"/>
    <mergeCell ref="AA48:AC48"/>
    <mergeCell ref="Y49:Z49"/>
    <mergeCell ref="AA49:AC49"/>
    <mergeCell ref="S4:T5"/>
    <mergeCell ref="AB95:AC95"/>
    <mergeCell ref="AA90:AB90"/>
    <mergeCell ref="AC90:AD90"/>
    <mergeCell ref="AA91:AB91"/>
    <mergeCell ref="AC91:AD91"/>
    <mergeCell ref="Y77:AA77"/>
    <mergeCell ref="Y78:AA78"/>
    <mergeCell ref="Y64:Z64"/>
    <mergeCell ref="Y63:AA63"/>
    <mergeCell ref="Y65:AA65"/>
    <mergeCell ref="Y66:AA66"/>
    <mergeCell ref="Y67:AA68"/>
    <mergeCell ref="Y71:AA71"/>
    <mergeCell ref="Y76:AA76"/>
    <mergeCell ref="Y47:Z47"/>
    <mergeCell ref="AA47:AC47"/>
    <mergeCell ref="AA50:AC50"/>
    <mergeCell ref="AA51:AG51"/>
    <mergeCell ref="Y57:AA57"/>
    <mergeCell ref="AF47:AG47"/>
    <mergeCell ref="S42:T43"/>
    <mergeCell ref="P38:Q38"/>
    <mergeCell ref="R38:S38"/>
    <mergeCell ref="R39:S39"/>
    <mergeCell ref="P39:Q39"/>
    <mergeCell ref="P40:Q40"/>
    <mergeCell ref="R40:S40"/>
  </mergeCells>
  <conditionalFormatting sqref="C9:E16">
    <cfRule type="expression" dxfId="23" priority="15">
      <formula>$C$15=$I$32</formula>
    </cfRule>
  </conditionalFormatting>
  <conditionalFormatting sqref="G9:I16">
    <cfRule type="expression" dxfId="22" priority="14">
      <formula>$G$15=$I$32</formula>
    </cfRule>
  </conditionalFormatting>
  <conditionalFormatting sqref="K9:M16">
    <cfRule type="expression" dxfId="21" priority="13">
      <formula>$K$15=$I$32</formula>
    </cfRule>
  </conditionalFormatting>
  <conditionalFormatting sqref="P39:S40">
    <cfRule type="expression" dxfId="20" priority="6">
      <formula>$T$182=7</formula>
    </cfRule>
  </conditionalFormatting>
  <dataValidations count="8">
    <dataValidation type="list" allowBlank="1" showInputMessage="1" showErrorMessage="1" sqref="Y66:AA66" xr:uid="{00000000-0002-0000-0000-000000000000}">
      <formula1>$AQ$99:$AQ$100</formula1>
    </dataValidation>
    <dataValidation type="list" allowBlank="1" showErrorMessage="1" sqref="Y83:AA83" xr:uid="{00000000-0002-0000-0000-000001000000}">
      <formula1>$AQ$160:$AQ$164</formula1>
      <formula2>0</formula2>
    </dataValidation>
    <dataValidation type="list" allowBlank="1" showErrorMessage="1" sqref="Y81" xr:uid="{00000000-0002-0000-0000-000002000000}">
      <formula1>$AQ$136:$AQ$157</formula1>
      <formula2>0</formula2>
    </dataValidation>
    <dataValidation type="list" allowBlank="1" showErrorMessage="1" sqref="I30" xr:uid="{00000000-0002-0000-0000-000003000000}">
      <formula1>$AQ$116:$AQ$117</formula1>
      <formula2>0</formula2>
    </dataValidation>
    <dataValidation type="list" allowBlank="1" showErrorMessage="1" sqref="I32" xr:uid="{00000000-0002-0000-0000-000004000000}">
      <formula1>$AQ$108:$AQ$110</formula1>
      <formula2>0</formula2>
    </dataValidation>
    <dataValidation type="list" allowBlank="1" showErrorMessage="1" sqref="Y78:AA78" xr:uid="{00000000-0002-0000-0000-000005000000}">
      <formula1>$AU$99:$AU$100</formula1>
    </dataValidation>
    <dataValidation type="list" allowBlank="1" showErrorMessage="1" sqref="Y64:Z64" xr:uid="{00000000-0002-0000-0000-000007000000}">
      <formula1>$AT$167:$AT$172</formula1>
    </dataValidation>
    <dataValidation type="list" allowBlank="1" showErrorMessage="1" sqref="I28:R28" xr:uid="{9F37B6E3-758E-4B51-B555-F8AB77148DB7}">
      <formula1>$AR$103:$AT$103</formula1>
    </dataValidation>
  </dataValidations>
  <hyperlinks>
    <hyperlink ref="S2:T3" location="Hlavní!A1" display="Hlavní!A1" xr:uid="{29F95750-CB69-4AB9-870A-223D463594BD}"/>
    <hyperlink ref="S4:T5" location="'Vyběr profilu'!A1" display="'Vyběr profilu'!A1" xr:uid="{80140860-B384-4458-8CFC-B287F7E84B7B}"/>
    <hyperlink ref="S42:T43" location="Souhrn!A1" display="Souhrn!A1" xr:uid="{DF694BAF-B225-428A-A1EB-2B9D0AC7C505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1E0CB-2808-48F8-A0E8-4FB3DCAAA54A}">
            <xm:f>'Translate&amp;Prices'!$D$1=5</xm:f>
            <x14:dxf>
              <numFmt numFmtId="180" formatCode="[$€-2]\ #,##0.00"/>
            </x14:dxf>
          </x14:cfRule>
          <x14:cfRule type="expression" priority="2" id="{28E9E2A4-4ABA-487C-B736-BD62CE49F923}">
            <xm:f>'Translate&amp;Prices'!$D$1=4</xm:f>
            <x14:dxf>
              <numFmt numFmtId="179" formatCode="#,##0.00\ [$Ft-40E]"/>
            </x14:dxf>
          </x14:cfRule>
          <x14:cfRule type="expression" priority="3" id="{57E3ECDB-E0C6-4062-9293-FCB430F28E16}">
            <xm:f>'Translate&amp;Prices'!$D$1=3</xm:f>
            <x14:dxf>
              <numFmt numFmtId="178" formatCode="#,##0.00\ [$zł-415]"/>
            </x14:dxf>
          </x14:cfRule>
          <x14:cfRule type="expression" priority="4" id="{A91E7A09-F9B7-45C4-BECC-BD427AC00932}">
            <xm:f>'Translate&amp;Prices'!$D$1=2</xm:f>
            <x14:dxf>
              <numFmt numFmtId="177" formatCode="#,##0.00\ [$€-41B]"/>
            </x14:dxf>
          </x14:cfRule>
          <x14:cfRule type="expression" priority="5" id="{B8FEB5F3-8D86-40FB-A38B-BAD62CC8782C}">
            <xm:f>'Translate&amp;Prices'!$D$1=1</xm:f>
            <x14:dxf>
              <numFmt numFmtId="176" formatCode="#,##0.00\ [$Kč-405]"/>
            </x14:dxf>
          </x14:cfRule>
          <xm:sqref>P39:S40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AD150"/>
  <sheetViews>
    <sheetView view="pageBreakPreview" zoomScaleNormal="100" zoomScaleSheetLayoutView="100" workbookViewId="0">
      <selection activeCell="V83" sqref="V83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1" width="9.140625" style="1"/>
    <col min="12" max="12" width="10.5703125" style="1" customWidth="1"/>
    <col min="13" max="13" width="11.7109375" style="1" customWidth="1"/>
    <col min="14" max="34" width="9.140625" style="1" customWidth="1"/>
    <col min="35" max="16384" width="9.140625" style="1"/>
  </cols>
  <sheetData>
    <row r="1" spans="1:10" ht="18" x14ac:dyDescent="0.25">
      <c r="A1" s="15" t="s">
        <v>72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28" t="s">
        <v>0</v>
      </c>
      <c r="B3" s="228"/>
      <c r="C3" s="321"/>
      <c r="D3" s="321"/>
      <c r="E3" s="321"/>
      <c r="F3" s="1" t="s">
        <v>1</v>
      </c>
      <c r="H3" s="322"/>
      <c r="I3" s="322"/>
      <c r="J3" s="19"/>
    </row>
    <row r="4" spans="1:10" ht="15.75" customHeight="1" thickBot="1" x14ac:dyDescent="0.25">
      <c r="A4" s="228" t="s">
        <v>2</v>
      </c>
      <c r="B4" s="228"/>
      <c r="C4" s="321"/>
      <c r="D4" s="321"/>
      <c r="E4" s="321"/>
      <c r="J4" s="9"/>
    </row>
    <row r="5" spans="1:10" ht="15.75" customHeight="1" thickBot="1" x14ac:dyDescent="0.25">
      <c r="A5" s="228" t="s">
        <v>3</v>
      </c>
      <c r="B5" s="228"/>
      <c r="C5" s="323"/>
      <c r="D5" s="321"/>
      <c r="E5" s="321"/>
      <c r="F5" s="1" t="s">
        <v>4</v>
      </c>
      <c r="H5" s="324">
        <v>0</v>
      </c>
      <c r="I5" s="324"/>
      <c r="J5" s="20"/>
    </row>
    <row r="6" spans="1:10" ht="15.75" customHeight="1" thickBot="1" x14ac:dyDescent="0.25">
      <c r="A6" s="1" t="str">
        <f>'50x50'!Y50</f>
        <v>Email:</v>
      </c>
      <c r="C6" s="325"/>
      <c r="D6" s="326"/>
      <c r="E6" s="326"/>
      <c r="J6" s="9"/>
    </row>
    <row r="7" spans="1:10" ht="31.5" customHeight="1" thickBot="1" x14ac:dyDescent="0.25">
      <c r="A7" s="1" t="s">
        <v>5</v>
      </c>
      <c r="C7" s="327"/>
      <c r="D7" s="328"/>
      <c r="E7" s="328"/>
      <c r="F7" s="328"/>
      <c r="G7" s="328"/>
      <c r="H7" s="328"/>
      <c r="I7" s="329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30" t="s">
        <v>10</v>
      </c>
      <c r="B13" s="331"/>
      <c r="C13" s="331"/>
      <c r="D13" s="331"/>
      <c r="E13" s="332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1200</v>
      </c>
      <c r="D15" s="64">
        <v>1800</v>
      </c>
      <c r="E15" s="65">
        <f>D15-C15</f>
        <v>600</v>
      </c>
      <c r="F15" s="333" t="str">
        <f>IF(D15&gt;D18,"zadaná délka výsuvu - C - je větší než maximální přípustná délka pro tento rozměr",IF(D15&lt;C15,"délka v rozložením stavu musí být větší než ve složeném",""))</f>
        <v/>
      </c>
      <c r="G15" s="333"/>
      <c r="H15" s="333"/>
      <c r="I15" s="333"/>
    </row>
    <row r="16" spans="1:10" ht="6" customHeight="1" x14ac:dyDescent="0.2">
      <c r="A16" s="49"/>
      <c r="B16" s="50"/>
      <c r="C16" s="51"/>
      <c r="D16" s="52"/>
      <c r="E16" s="53"/>
      <c r="F16" s="333"/>
      <c r="G16" s="333"/>
      <c r="H16" s="333"/>
      <c r="I16" s="333"/>
    </row>
    <row r="17" spans="1:20" ht="15" customHeight="1" x14ac:dyDescent="0.2">
      <c r="A17" s="305" t="s">
        <v>163</v>
      </c>
      <c r="B17" s="306"/>
      <c r="C17" s="307"/>
      <c r="D17" s="101">
        <f>C15+E17</f>
        <v>1800</v>
      </c>
      <c r="E17" s="102">
        <f>IF(Z134&gt;E18,E18,Z134)</f>
        <v>600</v>
      </c>
      <c r="F17" s="333"/>
      <c r="G17" s="333"/>
      <c r="H17" s="333"/>
      <c r="I17" s="333"/>
    </row>
    <row r="18" spans="1:20" ht="15" customHeight="1" thickBot="1" x14ac:dyDescent="0.25">
      <c r="A18" s="302" t="s">
        <v>97</v>
      </c>
      <c r="B18" s="303"/>
      <c r="C18" s="304"/>
      <c r="D18" s="67">
        <f>E18+C15</f>
        <v>2000</v>
      </c>
      <c r="E18" s="66">
        <f>W134</f>
        <v>800</v>
      </c>
      <c r="F18" s="333"/>
      <c r="G18" s="333"/>
      <c r="H18" s="333"/>
      <c r="I18" s="333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38" t="s">
        <v>14</v>
      </c>
      <c r="B20" s="239"/>
      <c r="C20" s="240"/>
      <c r="D20" s="2"/>
      <c r="E20" s="2"/>
    </row>
    <row r="21" spans="1:20" x14ac:dyDescent="0.2">
      <c r="A21" s="334" t="s">
        <v>33</v>
      </c>
      <c r="B21" s="335"/>
      <c r="C21" s="336"/>
      <c r="D21" s="2"/>
      <c r="E21" s="2"/>
    </row>
    <row r="22" spans="1:20" ht="13.5" thickBot="1" x14ac:dyDescent="0.25">
      <c r="A22" s="311" t="str">
        <f>IF(A21=Y58,"Vyberte barvu níže:","")</f>
        <v/>
      </c>
      <c r="B22" s="312"/>
      <c r="C22" s="313"/>
      <c r="D22" s="2"/>
      <c r="E22" s="2"/>
    </row>
    <row r="23" spans="1:20" ht="13.5" thickBot="1" x14ac:dyDescent="0.25">
      <c r="A23" s="314"/>
      <c r="B23" s="315"/>
      <c r="C23" s="106"/>
      <c r="D23" s="2"/>
      <c r="E23" s="2"/>
    </row>
    <row r="24" spans="1:20" x14ac:dyDescent="0.2">
      <c r="A24" s="238" t="s">
        <v>15</v>
      </c>
      <c r="B24" s="239"/>
      <c r="C24" s="337"/>
      <c r="D24" s="2"/>
      <c r="E24" s="2"/>
    </row>
    <row r="25" spans="1:20" x14ac:dyDescent="0.2">
      <c r="A25" s="338" t="s">
        <v>16</v>
      </c>
      <c r="B25" s="339"/>
      <c r="C25" s="340"/>
      <c r="D25" s="2"/>
      <c r="E25" s="2"/>
    </row>
    <row r="26" spans="1:20" x14ac:dyDescent="0.2">
      <c r="A26" s="58"/>
      <c r="B26" s="32"/>
      <c r="C26" s="59"/>
      <c r="D26" s="2"/>
      <c r="E26" s="2"/>
      <c r="L26" s="60"/>
    </row>
    <row r="27" spans="1:20" x14ac:dyDescent="0.2">
      <c r="A27" s="238" t="s">
        <v>91</v>
      </c>
      <c r="B27" s="239"/>
      <c r="C27" s="240"/>
      <c r="D27" s="2"/>
      <c r="E27" s="2"/>
    </row>
    <row r="28" spans="1:20" ht="13.5" thickBot="1" x14ac:dyDescent="0.25">
      <c r="A28" s="316" t="s">
        <v>17</v>
      </c>
      <c r="B28" s="317"/>
      <c r="C28" s="318"/>
      <c r="D28" s="2"/>
      <c r="E28" s="2"/>
    </row>
    <row r="29" spans="1:20" ht="13.5" thickBot="1" x14ac:dyDescent="0.25">
      <c r="A29" s="308"/>
      <c r="B29" s="309"/>
      <c r="C29" s="310"/>
      <c r="D29" s="2"/>
      <c r="E29" s="2"/>
      <c r="R29" s="341" t="s">
        <v>18</v>
      </c>
      <c r="S29" s="341"/>
      <c r="T29" s="341"/>
    </row>
    <row r="30" spans="1:20" s="62" customFormat="1" x14ac:dyDescent="0.2">
      <c r="A30" s="238" t="s">
        <v>167</v>
      </c>
      <c r="B30" s="239"/>
      <c r="C30" s="240"/>
      <c r="D30" s="61"/>
      <c r="E30" s="61"/>
      <c r="R30" s="342" t="s">
        <v>39</v>
      </c>
      <c r="S30" s="342"/>
      <c r="T30" s="342"/>
    </row>
    <row r="31" spans="1:20" s="62" customFormat="1" ht="13.5" thickBot="1" x14ac:dyDescent="0.25">
      <c r="A31" s="348" t="s">
        <v>169</v>
      </c>
      <c r="B31" s="349"/>
      <c r="C31" s="350"/>
      <c r="D31" s="61"/>
      <c r="E31" s="99" t="s">
        <v>148</v>
      </c>
    </row>
    <row r="32" spans="1:20" ht="13.5" thickBot="1" x14ac:dyDescent="0.25">
      <c r="D32" s="2"/>
      <c r="E32" s="2"/>
    </row>
    <row r="33" spans="1:9" hidden="1" x14ac:dyDescent="0.2">
      <c r="D33" s="2"/>
      <c r="E33" s="2"/>
    </row>
    <row r="34" spans="1:9" hidden="1" x14ac:dyDescent="0.2">
      <c r="D34" s="2"/>
      <c r="E34" s="2"/>
    </row>
    <row r="35" spans="1:9" ht="10.5" hidden="1" customHeight="1" x14ac:dyDescent="0.2">
      <c r="D35" s="2"/>
      <c r="E35" s="2"/>
    </row>
    <row r="36" spans="1:9" hidden="1" x14ac:dyDescent="0.2"/>
    <row r="37" spans="1:9" ht="13.5" hidden="1" thickBot="1" x14ac:dyDescent="0.25">
      <c r="F37" s="9"/>
      <c r="H37" s="9"/>
    </row>
    <row r="38" spans="1:9" ht="15" customHeight="1" x14ac:dyDescent="0.2">
      <c r="A38" s="272" t="s">
        <v>238</v>
      </c>
      <c r="B38" s="273"/>
      <c r="C38" s="273"/>
      <c r="D38" s="273"/>
      <c r="E38" s="274"/>
      <c r="F38" s="319" t="str">
        <f>IF(AND(T120&gt;1,T120&lt;13),"Vkladová deska z LTD 12 mm bílá nebo černá.","")</f>
        <v/>
      </c>
      <c r="G38" s="320"/>
      <c r="H38" s="320"/>
      <c r="I38" s="320"/>
    </row>
    <row r="39" spans="1:9" ht="13.5" thickBot="1" x14ac:dyDescent="0.25">
      <c r="A39" s="343" t="s">
        <v>20</v>
      </c>
      <c r="B39" s="344"/>
      <c r="C39" s="344"/>
      <c r="D39" s="344"/>
      <c r="E39" s="345"/>
      <c r="F39" s="319"/>
      <c r="G39" s="320"/>
      <c r="H39" s="320"/>
      <c r="I39" s="320"/>
    </row>
    <row r="40" spans="1:9" ht="12.75" customHeight="1" x14ac:dyDescent="0.2">
      <c r="A40" s="10"/>
      <c r="B40" s="9"/>
      <c r="C40" s="11"/>
      <c r="D40" s="346" t="str">
        <f>IF(ISTEXT(INDEX(Y87:Y108,T120,1)),INDEX(Y87:Y108,T120,1),"")</f>
        <v/>
      </c>
      <c r="E40" s="346"/>
      <c r="F40" s="346"/>
      <c r="G40" s="346"/>
      <c r="H40" s="346"/>
      <c r="I40" s="346"/>
    </row>
    <row r="41" spans="1:9" x14ac:dyDescent="0.2">
      <c r="A41" s="239" t="s">
        <v>21</v>
      </c>
      <c r="B41" s="239"/>
      <c r="C41" s="239"/>
      <c r="D41" s="346"/>
      <c r="E41" s="346"/>
      <c r="F41" s="346"/>
      <c r="G41" s="346"/>
      <c r="H41" s="346"/>
      <c r="I41" s="346"/>
    </row>
    <row r="42" spans="1:9" ht="13.5" thickBot="1" x14ac:dyDescent="0.25">
      <c r="A42" s="347" t="s">
        <v>22</v>
      </c>
      <c r="B42" s="347"/>
      <c r="C42" s="347"/>
      <c r="D42" s="346"/>
      <c r="E42" s="346"/>
      <c r="F42" s="346"/>
      <c r="G42" s="346"/>
      <c r="H42" s="346"/>
      <c r="I42" s="346"/>
    </row>
    <row r="43" spans="1:9" ht="13.5" thickBot="1" x14ac:dyDescent="0.25">
      <c r="D43" s="346"/>
      <c r="E43" s="346"/>
      <c r="F43" s="346"/>
      <c r="G43" s="346"/>
      <c r="H43" s="346"/>
      <c r="I43" s="346"/>
    </row>
    <row r="44" spans="1:9" ht="19.5" customHeight="1" x14ac:dyDescent="0.2">
      <c r="A44" s="351" t="s">
        <v>23</v>
      </c>
      <c r="B44" s="351"/>
      <c r="C44" s="351"/>
      <c r="D44" s="351"/>
      <c r="E44" s="351"/>
      <c r="F44" s="351"/>
    </row>
    <row r="45" spans="1:9" ht="19.5" customHeight="1" x14ac:dyDescent="0.2">
      <c r="A45" s="3"/>
      <c r="B45" s="4"/>
      <c r="C45" s="352" t="s">
        <v>24</v>
      </c>
      <c r="D45" s="353"/>
      <c r="E45" s="352" t="s">
        <v>25</v>
      </c>
      <c r="F45" s="354"/>
      <c r="G45" s="103"/>
    </row>
    <row r="46" spans="1:9" ht="19.5" customHeight="1" x14ac:dyDescent="0.2">
      <c r="A46" s="5" t="s">
        <v>26</v>
      </c>
      <c r="B46" s="6"/>
      <c r="C46" s="262" t="e">
        <f>T82+(X119+X120)*X117</f>
        <v>#N/A</v>
      </c>
      <c r="D46" s="262"/>
      <c r="E46" s="263" t="e">
        <f>C46*1.21</f>
        <v>#N/A</v>
      </c>
      <c r="F46" s="263"/>
      <c r="G46" s="104"/>
      <c r="I46" s="100"/>
    </row>
    <row r="47" spans="1:9" ht="19.5" customHeight="1" x14ac:dyDescent="0.2">
      <c r="A47" s="7" t="s">
        <v>19</v>
      </c>
      <c r="B47" s="8"/>
      <c r="C47" s="264">
        <f>T83</f>
        <v>0</v>
      </c>
      <c r="D47" s="264"/>
      <c r="E47" s="265">
        <f>C47*1.21</f>
        <v>0</v>
      </c>
      <c r="F47" s="266"/>
      <c r="G47" s="104"/>
      <c r="I47" s="100"/>
    </row>
    <row r="48" spans="1:9" ht="19.5" customHeight="1" x14ac:dyDescent="0.2">
      <c r="A48" s="12" t="s">
        <v>27</v>
      </c>
      <c r="B48" s="13"/>
      <c r="C48" s="355" t="e">
        <f>SUM(C46:D47)</f>
        <v>#N/A</v>
      </c>
      <c r="D48" s="355"/>
      <c r="E48" s="356" t="e">
        <f>C48*1.21</f>
        <v>#N/A</v>
      </c>
      <c r="F48" s="357"/>
      <c r="G48" s="104"/>
      <c r="I48" s="100"/>
    </row>
    <row r="49" spans="1:30" ht="19.5" customHeight="1" thickBot="1" x14ac:dyDescent="0.25">
      <c r="A49" s="34" t="s">
        <v>28</v>
      </c>
      <c r="B49" s="35"/>
      <c r="C49" s="358" t="e">
        <f>(T82+T83)*((1-H5))+(X119+X120)*X117</f>
        <v>#N/A</v>
      </c>
      <c r="D49" s="358"/>
      <c r="E49" s="359" t="e">
        <f>C49*1.21</f>
        <v>#N/A</v>
      </c>
      <c r="F49" s="360"/>
      <c r="G49" s="104"/>
      <c r="I49" s="105"/>
    </row>
    <row r="50" spans="1:30" ht="15" customHeight="1" x14ac:dyDescent="0.2">
      <c r="I50" s="100"/>
    </row>
    <row r="51" spans="1:30" ht="15" customHeight="1" x14ac:dyDescent="0.2">
      <c r="A51" s="1" t="s">
        <v>29</v>
      </c>
      <c r="C51" s="2"/>
      <c r="D51" s="261" t="str">
        <f>IF(T120&lt;2,"2 týdny",IF(T120&lt;15,"3-4 týdny","5-6 týdnů"))</f>
        <v>2 týdny</v>
      </c>
      <c r="E51" s="261"/>
      <c r="I51" s="105"/>
    </row>
    <row r="52" spans="1:30" ht="15" customHeight="1" x14ac:dyDescent="0.2"/>
    <row r="53" spans="1:30" ht="15" customHeight="1" x14ac:dyDescent="0.2">
      <c r="A53" s="2" t="s">
        <v>30</v>
      </c>
    </row>
    <row r="54" spans="1:30" x14ac:dyDescent="0.2">
      <c r="W54" s="1" t="s">
        <v>170</v>
      </c>
    </row>
    <row r="55" spans="1:30" x14ac:dyDescent="0.2">
      <c r="W55" s="1" t="s">
        <v>168</v>
      </c>
      <c r="X55" s="1">
        <f>IF(A31=W55,1,0)</f>
        <v>0</v>
      </c>
      <c r="Y55" s="1">
        <f>Z55*X55</f>
        <v>0</v>
      </c>
      <c r="Z55" s="1">
        <v>240</v>
      </c>
    </row>
    <row r="56" spans="1:30" ht="14.25" customHeight="1" x14ac:dyDescent="0.2">
      <c r="W56" s="1" t="s">
        <v>169</v>
      </c>
    </row>
    <row r="57" spans="1:30" ht="14.25" customHeight="1" x14ac:dyDescent="0.2">
      <c r="S57" s="1" t="s">
        <v>31</v>
      </c>
    </row>
    <row r="58" spans="1:30" ht="14.25" customHeight="1" x14ac:dyDescent="0.2">
      <c r="S58" s="1" t="s">
        <v>32</v>
      </c>
      <c r="T58" s="1" t="str">
        <f>'50x50'!AR103</f>
        <v>hliník eloxovaný</v>
      </c>
      <c r="U58" s="1" t="str">
        <f>'50x50'!AS103</f>
        <v>hliník kartáčovaný</v>
      </c>
      <c r="V58" s="1" t="str">
        <f>'50x50'!AT103</f>
        <v>nerez kartáčovaná</v>
      </c>
      <c r="W58" s="1">
        <f>'50x50'!AU103</f>
        <v>0</v>
      </c>
      <c r="X58" s="1">
        <f>'50x50'!AX103</f>
        <v>0</v>
      </c>
      <c r="Y58" s="1">
        <f>'50x50'!AY103</f>
        <v>0</v>
      </c>
      <c r="AC58" s="1" t="str">
        <f>'50x50'!BC103</f>
        <v>Cena lak bez slevy</v>
      </c>
      <c r="AD58" s="1">
        <f>'50x50'!BD103</f>
        <v>0</v>
      </c>
    </row>
    <row r="59" spans="1:30" ht="14.25" customHeight="1" x14ac:dyDescent="0.2">
      <c r="S59" s="1" t="s">
        <v>16</v>
      </c>
      <c r="T59" s="1">
        <f>'50x50'!AR104</f>
        <v>720</v>
      </c>
      <c r="U59" s="1">
        <f>'50x50'!AS104</f>
        <v>820</v>
      </c>
      <c r="V59" s="1">
        <f>'50x50'!AT104</f>
        <v>820</v>
      </c>
      <c r="W59" s="1">
        <f>'50x50'!AU104</f>
        <v>0</v>
      </c>
      <c r="X59" s="1">
        <f>'50x50'!AX104</f>
        <v>0</v>
      </c>
      <c r="Y59" s="1">
        <f>'50x50'!AY104</f>
        <v>0</v>
      </c>
      <c r="AC59" s="1">
        <f>'50x50'!BC104</f>
        <v>0</v>
      </c>
      <c r="AD59" s="1">
        <f>'50x50'!BD104</f>
        <v>0</v>
      </c>
    </row>
    <row r="60" spans="1:30" ht="14.25" customHeight="1" x14ac:dyDescent="0.2"/>
    <row r="61" spans="1:30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30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30" ht="14.25" customHeight="1" x14ac:dyDescent="0.2">
      <c r="S63" s="1" t="s">
        <v>39</v>
      </c>
      <c r="U63" s="1">
        <f>(20+225)*4+100</f>
        <v>1080</v>
      </c>
      <c r="W63" s="1">
        <f>IF(T122=1,100,200)</f>
        <v>100</v>
      </c>
      <c r="X63" s="1">
        <v>0</v>
      </c>
      <c r="Y63" s="1">
        <v>0</v>
      </c>
    </row>
    <row r="64" spans="1:30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25*4</f>
        <v>100</v>
      </c>
    </row>
    <row r="68" spans="19:23" ht="14.25" customHeight="1" x14ac:dyDescent="0.2">
      <c r="S68" s="1" t="s">
        <v>40</v>
      </c>
      <c r="U68" s="1">
        <f>70*4</f>
        <v>280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1200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1200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(T74*2+V74*4)/1000*INDEX(T59:Y60,T122,T117)+U78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100</v>
      </c>
      <c r="U81" s="1">
        <f>INDEX(U62:V65,T118,T122)</f>
        <v>1080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f>'50x50'!AS160</f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MATCH(A21,T58:Z58,0)</f>
        <v>#N/A</v>
      </c>
      <c r="U117" s="1" t="s">
        <v>179</v>
      </c>
      <c r="W117" s="1" t="s">
        <v>185</v>
      </c>
      <c r="X117" s="1">
        <f>IF(A21=Y58,1,0)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IF(X118=0,0,(2*$T74+2*$U74+4*$V74)/1000*IF(T122=1,INDEX(AC59:AD59,1,X118),INDEX(AB60:AC60,1,X118)))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  <c r="U126" s="1" t="s">
        <v>241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40">
        <f>A15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">
        <v>164</v>
      </c>
      <c r="V136" s="1" t="s">
        <v>165</v>
      </c>
      <c r="W136" s="1" t="s">
        <v>166</v>
      </c>
    </row>
    <row r="137" spans="19:26" ht="14.25" customHeight="1" x14ac:dyDescent="0.2">
      <c r="S137" s="1">
        <v>800</v>
      </c>
      <c r="T137" s="1">
        <v>250</v>
      </c>
      <c r="U137" s="1">
        <v>500</v>
      </c>
      <c r="V137" s="1">
        <v>360</v>
      </c>
      <c r="W137" s="1">
        <f>U137-140</f>
        <v>360</v>
      </c>
    </row>
    <row r="138" spans="19:26" ht="14.25" customHeight="1" x14ac:dyDescent="0.2">
      <c r="S138" s="1">
        <v>900</v>
      </c>
      <c r="T138" s="1">
        <v>250</v>
      </c>
      <c r="U138" s="1">
        <v>550</v>
      </c>
      <c r="V138" s="1">
        <v>400</v>
      </c>
      <c r="W138" s="1">
        <f t="shared" ref="W138:W149" si="0">U138-140</f>
        <v>410</v>
      </c>
    </row>
    <row r="139" spans="19:26" ht="14.25" customHeight="1" x14ac:dyDescent="0.2">
      <c r="S139" s="1">
        <v>1000</v>
      </c>
      <c r="T139" s="1">
        <v>300</v>
      </c>
      <c r="U139" s="1">
        <v>650</v>
      </c>
      <c r="V139" s="1">
        <v>500</v>
      </c>
      <c r="W139" s="1">
        <f t="shared" si="0"/>
        <v>510</v>
      </c>
    </row>
    <row r="140" spans="19:26" ht="14.25" customHeight="1" x14ac:dyDescent="0.2">
      <c r="S140" s="1">
        <v>1100</v>
      </c>
      <c r="T140" s="1">
        <v>300</v>
      </c>
      <c r="U140" s="1">
        <v>750</v>
      </c>
      <c r="V140" s="1">
        <v>600</v>
      </c>
      <c r="W140" s="1">
        <f t="shared" si="0"/>
        <v>610</v>
      </c>
    </row>
    <row r="141" spans="19:26" ht="14.25" customHeight="1" x14ac:dyDescent="0.2">
      <c r="S141" s="1">
        <v>1200</v>
      </c>
      <c r="T141" s="1">
        <v>350</v>
      </c>
      <c r="U141" s="1">
        <v>850</v>
      </c>
      <c r="V141" s="1">
        <v>600</v>
      </c>
      <c r="W141" s="1">
        <f t="shared" si="0"/>
        <v>710</v>
      </c>
    </row>
    <row r="142" spans="19:26" ht="14.25" customHeight="1" x14ac:dyDescent="0.2">
      <c r="S142" s="1">
        <v>1300</v>
      </c>
      <c r="T142" s="1">
        <v>450</v>
      </c>
      <c r="U142" s="1">
        <v>950</v>
      </c>
      <c r="V142" s="1">
        <v>800</v>
      </c>
      <c r="W142" s="1">
        <f t="shared" si="0"/>
        <v>810</v>
      </c>
    </row>
    <row r="143" spans="19:26" ht="14.25" customHeight="1" x14ac:dyDescent="0.2">
      <c r="S143" s="1">
        <v>1400</v>
      </c>
      <c r="T143" s="1">
        <v>500</v>
      </c>
      <c r="U143" s="1">
        <v>1050</v>
      </c>
      <c r="V143" s="1">
        <v>900</v>
      </c>
      <c r="W143" s="1">
        <f t="shared" si="0"/>
        <v>910</v>
      </c>
    </row>
    <row r="144" spans="19:26" ht="14.25" customHeight="1" x14ac:dyDescent="0.2">
      <c r="S144" s="1">
        <v>1500</v>
      </c>
      <c r="T144" s="1">
        <v>550</v>
      </c>
      <c r="U144" s="1">
        <v>1150</v>
      </c>
      <c r="V144" s="1">
        <v>1000</v>
      </c>
      <c r="W144" s="1">
        <f t="shared" si="0"/>
        <v>1010</v>
      </c>
    </row>
    <row r="145" spans="19:23" ht="14.25" customHeight="1" x14ac:dyDescent="0.2">
      <c r="S145" s="1">
        <v>1600</v>
      </c>
      <c r="T145" s="1">
        <v>600</v>
      </c>
      <c r="U145" s="1">
        <v>1250</v>
      </c>
      <c r="V145" s="1">
        <v>1100</v>
      </c>
      <c r="W145" s="1">
        <f t="shared" si="0"/>
        <v>1110</v>
      </c>
    </row>
    <row r="146" spans="19:23" ht="14.25" customHeight="1" x14ac:dyDescent="0.2">
      <c r="S146" s="1">
        <v>1700</v>
      </c>
      <c r="T146" s="1">
        <v>700</v>
      </c>
      <c r="U146" s="1">
        <v>1350</v>
      </c>
      <c r="V146" s="1">
        <v>1200</v>
      </c>
      <c r="W146" s="1">
        <f t="shared" si="0"/>
        <v>1210</v>
      </c>
    </row>
    <row r="147" spans="19:23" ht="14.25" customHeight="1" x14ac:dyDescent="0.2">
      <c r="S147" s="1">
        <v>1800</v>
      </c>
      <c r="T147" s="1">
        <v>800</v>
      </c>
      <c r="U147" s="1">
        <v>1450</v>
      </c>
      <c r="V147" s="1">
        <v>1300</v>
      </c>
      <c r="W147" s="1">
        <f t="shared" si="0"/>
        <v>1310</v>
      </c>
    </row>
    <row r="148" spans="19:23" ht="14.25" customHeight="1" x14ac:dyDescent="0.2">
      <c r="S148" s="1">
        <v>1900</v>
      </c>
      <c r="T148" s="1">
        <v>900</v>
      </c>
      <c r="U148" s="1">
        <v>1550</v>
      </c>
      <c r="V148" s="1">
        <v>1400</v>
      </c>
      <c r="W148" s="1">
        <f t="shared" si="0"/>
        <v>1410</v>
      </c>
    </row>
    <row r="149" spans="19:23" ht="14.25" customHeight="1" x14ac:dyDescent="0.2">
      <c r="S149" s="1">
        <v>2000</v>
      </c>
      <c r="T149" s="1">
        <v>1000</v>
      </c>
      <c r="U149" s="1">
        <v>1650</v>
      </c>
      <c r="V149" s="1">
        <v>1500</v>
      </c>
      <c r="W149" s="1">
        <f t="shared" si="0"/>
        <v>1510</v>
      </c>
    </row>
    <row r="150" spans="19:23" ht="14.25" customHeight="1" x14ac:dyDescent="0.2"/>
  </sheetData>
  <mergeCells count="45">
    <mergeCell ref="C48:D48"/>
    <mergeCell ref="E48:F48"/>
    <mergeCell ref="C49:D49"/>
    <mergeCell ref="E49:F49"/>
    <mergeCell ref="D51:E51"/>
    <mergeCell ref="E46:F46"/>
    <mergeCell ref="C47:D47"/>
    <mergeCell ref="E47:F47"/>
    <mergeCell ref="R29:T29"/>
    <mergeCell ref="R30:T30"/>
    <mergeCell ref="A38:E38"/>
    <mergeCell ref="A39:E39"/>
    <mergeCell ref="D40:I43"/>
    <mergeCell ref="A41:C41"/>
    <mergeCell ref="A42:C42"/>
    <mergeCell ref="A31:C31"/>
    <mergeCell ref="A44:F44"/>
    <mergeCell ref="C45:D45"/>
    <mergeCell ref="E45:F45"/>
    <mergeCell ref="C46:D46"/>
    <mergeCell ref="A30:C30"/>
    <mergeCell ref="F38:I39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C7:I7"/>
    <mergeCell ref="A13:E13"/>
    <mergeCell ref="F15:I18"/>
    <mergeCell ref="A21:C21"/>
    <mergeCell ref="A24:C24"/>
    <mergeCell ref="A25:C25"/>
    <mergeCell ref="A18:C18"/>
    <mergeCell ref="A20:C20"/>
    <mergeCell ref="A17:C17"/>
    <mergeCell ref="A29:C29"/>
    <mergeCell ref="A22:C22"/>
    <mergeCell ref="A23:B23"/>
    <mergeCell ref="A27:C27"/>
    <mergeCell ref="A28:C28"/>
  </mergeCells>
  <dataValidations count="10">
    <dataValidation type="list" allowBlank="1" showInputMessage="1" showErrorMessage="1" sqref="A25:C25" xr:uid="{00000000-0002-0000-0100-000000000000}">
      <formula1>$S$59:$S$59</formula1>
    </dataValidation>
    <dataValidation type="list" allowBlank="1" showErrorMessage="1" sqref="A28:C28" xr:uid="{00000000-0002-0000-0100-000001000000}">
      <formula1>$S$67:$S$68</formula1>
      <formula2>0</formula2>
    </dataValidation>
    <dataValidation type="list" allowBlank="1" showErrorMessage="1" sqref="R30:T30" xr:uid="{00000000-0002-0000-0100-000002000000}">
      <formula1>$S$62:$S$64</formula1>
    </dataValidation>
    <dataValidation type="list" allowBlank="1" showErrorMessage="1" sqref="A42:C42" xr:uid="{00000000-0002-0000-0100-000003000000}">
      <formula1>$S$111:$S$115</formula1>
    </dataValidation>
    <dataValidation type="list" allowBlank="1" showErrorMessage="1" sqref="A39:E39" xr:uid="{00000000-0002-0000-0100-000004000000}">
      <formula1>$S$87:$S$108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1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100-000006000000}"/>
    <dataValidation type="list" allowBlank="1" showErrorMessage="1" sqref="A31:C31" xr:uid="{00000000-0002-0000-0100-000007000000}">
      <formula1>$W$55:$W$56</formula1>
    </dataValidation>
    <dataValidation type="list" allowBlank="1" showErrorMessage="1" sqref="A23:B23" xr:uid="{00000000-0002-0000-0100-000008000000}">
      <formula1>$U$118:$U$123</formula1>
    </dataValidation>
    <dataValidation type="list" allowBlank="1" showErrorMessage="1" sqref="A21:C21" xr:uid="{00000000-0002-0000-0100-000009000000}">
      <formula1>$T$58:$Y$58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BI182"/>
  <sheetViews>
    <sheetView showGridLines="0" showRowColHeaders="0" zoomScaleNormal="100" zoomScaleSheetLayoutView="100" workbookViewId="0">
      <selection activeCell="I34" sqref="I34:R34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28515625" style="143" customWidth="1"/>
    <col min="17" max="17" width="10" style="143" customWidth="1"/>
    <col min="18" max="18" width="3.28515625" style="143" customWidth="1"/>
    <col min="19" max="19" width="10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8.7109375" style="1" hidden="1" customWidth="1"/>
    <col min="34" max="34" width="23.42578125" style="1" hidden="1" customWidth="1"/>
    <col min="35" max="36" width="26" style="1" hidden="1" customWidth="1"/>
    <col min="37" max="38" width="8.28515625" style="1" hidden="1" customWidth="1"/>
    <col min="39" max="39" width="10.42578125" style="1" hidden="1" customWidth="1"/>
    <col min="40" max="42" width="11.140625" style="1" hidden="1" customWidth="1"/>
    <col min="43" max="43" width="40.28515625" style="1" hidden="1" customWidth="1"/>
    <col min="44" max="44" width="14" style="1" hidden="1" customWidth="1"/>
    <col min="45" max="45" width="15.7109375" style="1" hidden="1" customWidth="1"/>
    <col min="46" max="46" width="19.7109375" style="1" hidden="1" customWidth="1"/>
    <col min="47" max="47" width="14.42578125" style="1" hidden="1" customWidth="1"/>
    <col min="48" max="48" width="8.28515625" style="1" hidden="1" customWidth="1"/>
    <col min="49" max="49" width="103.85546875" style="1" hidden="1" customWidth="1"/>
    <col min="50" max="50" width="4" style="1" hidden="1" customWidth="1"/>
    <col min="51" max="54" width="11.140625" style="1" hidden="1" customWidth="1"/>
    <col min="55" max="55" width="16.28515625" style="1" hidden="1" customWidth="1"/>
    <col min="56" max="56" width="2" style="1" hidden="1" customWidth="1"/>
    <col min="57" max="57" width="11.140625" style="1" hidden="1" customWidth="1"/>
    <col min="58" max="58" width="10.7109375" style="1" hidden="1" customWidth="1"/>
    <col min="59" max="61" width="10.42578125" style="1" hidden="1" customWidth="1"/>
    <col min="62" max="16384" width="9.140625" style="1" hidden="1"/>
  </cols>
  <sheetData>
    <row r="1" spans="1:24" s="139" customFormat="1" ht="11.45" customHeight="1" x14ac:dyDescent="0.2">
      <c r="U1" s="140"/>
    </row>
    <row r="2" spans="1:24" s="165" customFormat="1" ht="11.45" customHeight="1" x14ac:dyDescent="0.2">
      <c r="J2" s="270" t="s">
        <v>461</v>
      </c>
      <c r="K2" s="270"/>
      <c r="L2" s="270"/>
      <c r="M2" s="270"/>
      <c r="N2" s="270"/>
      <c r="O2" s="270"/>
      <c r="P2" s="270"/>
      <c r="Q2" s="270"/>
      <c r="S2" s="218" t="str">
        <f>'Translate&amp;Prices'!$C$67</f>
        <v>Hlavní strana</v>
      </c>
      <c r="T2" s="219"/>
    </row>
    <row r="3" spans="1:24" s="165" customFormat="1" ht="11.45" customHeight="1" x14ac:dyDescent="0.2">
      <c r="J3" s="270"/>
      <c r="K3" s="270"/>
      <c r="L3" s="270"/>
      <c r="M3" s="270"/>
      <c r="N3" s="270"/>
      <c r="O3" s="270"/>
      <c r="P3" s="270"/>
      <c r="Q3" s="270"/>
      <c r="S3" s="218"/>
      <c r="T3" s="219"/>
    </row>
    <row r="4" spans="1:24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85" t="str">
        <f>'Translate&amp;Prices'!$C$72</f>
        <v>Zpět na výběr profilu</v>
      </c>
      <c r="T4" s="286"/>
      <c r="U4" s="140"/>
    </row>
    <row r="5" spans="1:24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87"/>
      <c r="T5" s="288"/>
      <c r="U5" s="140"/>
    </row>
    <row r="6" spans="1:24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4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4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  <c r="V8" s="139"/>
      <c r="W8" s="139"/>
      <c r="X8" s="139"/>
    </row>
    <row r="9" spans="1:24" x14ac:dyDescent="0.2">
      <c r="A9" s="141"/>
      <c r="B9" s="141"/>
      <c r="C9" s="271"/>
      <c r="D9" s="271"/>
      <c r="E9" s="271"/>
      <c r="F9" s="141"/>
      <c r="G9" s="271"/>
      <c r="H9" s="271"/>
      <c r="I9" s="271"/>
      <c r="J9" s="141"/>
      <c r="K9" s="271"/>
      <c r="L9" s="271"/>
      <c r="M9" s="271"/>
      <c r="N9" s="141"/>
      <c r="O9" s="141"/>
      <c r="P9" s="141"/>
      <c r="Q9" s="141"/>
      <c r="R9" s="141"/>
      <c r="S9" s="141"/>
      <c r="T9" s="141"/>
      <c r="U9" s="140"/>
      <c r="V9" s="139"/>
      <c r="W9" s="139"/>
      <c r="X9" s="139"/>
    </row>
    <row r="10" spans="1:24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  <c r="V10" s="139"/>
      <c r="W10" s="139"/>
      <c r="X10" s="139"/>
    </row>
    <row r="11" spans="1:24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  <c r="V11" s="139"/>
      <c r="W11" s="139"/>
      <c r="X11" s="139"/>
    </row>
    <row r="12" spans="1:24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  <c r="V12" s="139"/>
      <c r="W12" s="139"/>
      <c r="X12" s="139"/>
    </row>
    <row r="13" spans="1:24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  <c r="V13" s="143"/>
      <c r="W13" s="143"/>
      <c r="X13" s="143"/>
    </row>
    <row r="14" spans="1:24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  <c r="V14" s="143"/>
      <c r="W14" s="143"/>
      <c r="X14" s="143"/>
    </row>
    <row r="15" spans="1:24" ht="13.15" customHeight="1" x14ac:dyDescent="0.2">
      <c r="A15" s="141"/>
      <c r="B15" s="141"/>
      <c r="C15" s="297" t="str">
        <f>'Translate&amp;Prices'!$C$33</f>
        <v>A - vhodný pro dřevěnou desku</v>
      </c>
      <c r="D15" s="297"/>
      <c r="E15" s="297"/>
      <c r="F15" s="145"/>
      <c r="G15" s="297" t="str">
        <f>'Translate&amp;Prices'!$C$34</f>
        <v>B - vhodný pro skleněnou desku</v>
      </c>
      <c r="H15" s="297"/>
      <c r="I15" s="297"/>
      <c r="J15" s="145"/>
      <c r="K15" s="297" t="str">
        <f>'Translate&amp;Prices'!$C$35</f>
        <v>C - deska stolu je vložená</v>
      </c>
      <c r="L15" s="297"/>
      <c r="M15" s="297"/>
      <c r="N15" s="141"/>
      <c r="O15" s="142"/>
      <c r="P15" s="142"/>
      <c r="Q15" s="142"/>
      <c r="R15" s="142"/>
      <c r="S15" s="144"/>
      <c r="T15" s="141"/>
      <c r="U15" s="140"/>
      <c r="V15" s="143"/>
      <c r="W15" s="143"/>
      <c r="X15" s="143"/>
    </row>
    <row r="16" spans="1:24" ht="13.5" thickBot="1" x14ac:dyDescent="0.25">
      <c r="A16" s="141"/>
      <c r="B16" s="141"/>
      <c r="C16" s="298"/>
      <c r="D16" s="298"/>
      <c r="E16" s="298"/>
      <c r="F16" s="146"/>
      <c r="G16" s="298"/>
      <c r="H16" s="298"/>
      <c r="I16" s="298"/>
      <c r="J16" s="146"/>
      <c r="K16" s="298"/>
      <c r="L16" s="298"/>
      <c r="M16" s="298"/>
      <c r="N16" s="141"/>
      <c r="O16" s="141"/>
      <c r="P16" s="141"/>
      <c r="Q16" s="141"/>
      <c r="R16" s="141"/>
      <c r="S16" s="141"/>
      <c r="T16" s="141"/>
      <c r="U16" s="140"/>
      <c r="V16" s="143"/>
      <c r="W16" s="143"/>
      <c r="X16" s="143"/>
    </row>
    <row r="17" spans="1:24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  <c r="V17" s="143"/>
      <c r="W17" s="143"/>
      <c r="X17" s="143"/>
    </row>
    <row r="18" spans="1:24" x14ac:dyDescent="0.2">
      <c r="A18" s="141"/>
      <c r="O18" s="141"/>
      <c r="P18" s="141"/>
      <c r="Q18" s="141"/>
      <c r="R18" s="141"/>
      <c r="S18" s="141"/>
      <c r="T18" s="141"/>
      <c r="U18" s="140"/>
      <c r="V18" s="143"/>
      <c r="W18" s="143"/>
      <c r="X18" s="143"/>
    </row>
    <row r="19" spans="1:24" x14ac:dyDescent="0.2">
      <c r="A19" s="141"/>
      <c r="O19" s="141"/>
      <c r="P19" s="141"/>
      <c r="Q19" s="141"/>
      <c r="R19" s="141"/>
      <c r="S19" s="141"/>
      <c r="T19" s="141"/>
      <c r="U19" s="140"/>
      <c r="V19" s="143"/>
      <c r="W19" s="143"/>
      <c r="X19" s="143"/>
    </row>
    <row r="20" spans="1:24" x14ac:dyDescent="0.2">
      <c r="A20" s="141"/>
      <c r="C20" s="166" t="str">
        <f>'Translate&amp;Prices'!$C$58</f>
        <v>Sleva</v>
      </c>
      <c r="D20" s="167"/>
      <c r="E20" s="167"/>
      <c r="F20" s="167"/>
      <c r="G20" s="167"/>
      <c r="H20" s="147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141"/>
      <c r="T20" s="141"/>
      <c r="U20" s="140"/>
      <c r="V20" s="143"/>
      <c r="W20" s="143"/>
      <c r="X20" s="143"/>
    </row>
    <row r="21" spans="1:24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  <c r="V21" s="139"/>
      <c r="W21" s="139"/>
      <c r="X21" s="139"/>
    </row>
    <row r="22" spans="1:24" x14ac:dyDescent="0.2">
      <c r="A22" s="141"/>
      <c r="B22" s="141"/>
      <c r="C22" s="166" t="str">
        <f>'Translate&amp;Prices'!C40</f>
        <v>Délka (L)</v>
      </c>
      <c r="D22" s="167"/>
      <c r="E22" s="167"/>
      <c r="F22" s="167"/>
      <c r="G22" s="167"/>
      <c r="H22" s="147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141"/>
      <c r="T22" s="141"/>
      <c r="U22" s="140"/>
      <c r="V22" s="139"/>
      <c r="W22" s="139"/>
      <c r="X22" s="139"/>
    </row>
    <row r="23" spans="1:24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  <c r="V23" s="139"/>
      <c r="W23" s="139"/>
      <c r="X23" s="139"/>
    </row>
    <row r="24" spans="1:24" x14ac:dyDescent="0.2">
      <c r="A24" s="141"/>
      <c r="B24" s="141"/>
      <c r="C24" s="166" t="str">
        <f>'Translate&amp;Prices'!C39</f>
        <v>Šířka (W)</v>
      </c>
      <c r="D24" s="167"/>
      <c r="E24" s="167"/>
      <c r="F24" s="167"/>
      <c r="G24" s="167"/>
      <c r="H24" s="147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141"/>
      <c r="T24" s="141"/>
      <c r="U24" s="140"/>
      <c r="V24" s="139"/>
      <c r="W24" s="139"/>
      <c r="X24" s="139"/>
    </row>
    <row r="25" spans="1:24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  <c r="V25" s="139"/>
      <c r="W25" s="139"/>
      <c r="X25" s="139"/>
    </row>
    <row r="26" spans="1:24" x14ac:dyDescent="0.2">
      <c r="A26" s="141"/>
      <c r="B26" s="141"/>
      <c r="C26" s="166" t="str">
        <f>'Translate&amp;Prices'!C38</f>
        <v>Výška (H)</v>
      </c>
      <c r="D26" s="167"/>
      <c r="E26" s="167"/>
      <c r="F26" s="167"/>
      <c r="G26" s="167"/>
      <c r="H26" s="147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141"/>
      <c r="T26" s="141"/>
      <c r="U26" s="140"/>
      <c r="V26" s="143"/>
      <c r="W26" s="143"/>
      <c r="X26" s="143"/>
    </row>
    <row r="27" spans="1:24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  <c r="V27" s="143"/>
      <c r="W27" s="143"/>
      <c r="X27" s="143"/>
    </row>
    <row r="28" spans="1:24" x14ac:dyDescent="0.2">
      <c r="A28" s="141"/>
      <c r="C28" s="166" t="str">
        <f>'Translate&amp;Prices'!$C$28</f>
        <v>Povrchová úprava</v>
      </c>
      <c r="D28" s="167"/>
      <c r="E28" s="167"/>
      <c r="F28" s="167"/>
      <c r="G28" s="167"/>
      <c r="H28" s="147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144"/>
      <c r="T28" s="141"/>
      <c r="U28" s="140"/>
      <c r="V28" s="143"/>
      <c r="W28" s="143"/>
      <c r="X28" s="143"/>
    </row>
    <row r="29" spans="1:24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  <c r="V29" s="143"/>
      <c r="W29" s="143"/>
      <c r="X29" s="143"/>
    </row>
    <row r="30" spans="1:24" x14ac:dyDescent="0.2">
      <c r="A30" s="141"/>
      <c r="C30" s="166" t="str">
        <f>'Translate&amp;Prices'!$C$41</f>
        <v>Typ kluzáku</v>
      </c>
      <c r="D30" s="167"/>
      <c r="E30" s="167"/>
      <c r="F30" s="167"/>
      <c r="G30" s="167"/>
      <c r="H30" s="147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141"/>
      <c r="T30" s="141"/>
      <c r="U30" s="140"/>
      <c r="V30" s="143"/>
      <c r="W30" s="143"/>
      <c r="X30" s="143"/>
    </row>
    <row r="31" spans="1:24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4" x14ac:dyDescent="0.2">
      <c r="A32" s="141"/>
      <c r="C32" s="166" t="str">
        <f>'Translate&amp;Prices'!$C$32</f>
        <v>Typ napojení nohou</v>
      </c>
      <c r="D32" s="167"/>
      <c r="E32" s="167"/>
      <c r="F32" s="167"/>
      <c r="G32" s="167"/>
      <c r="H32" s="147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Počet kusů</v>
      </c>
      <c r="D34" s="167"/>
      <c r="E34" s="167"/>
      <c r="F34" s="167"/>
      <c r="G34" s="167"/>
      <c r="H34" s="147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5" thickBot="1" x14ac:dyDescent="0.25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34" ht="14.4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99" t="str">
        <f>'Translate&amp;Prices'!$C$79</f>
        <v>Cenová kalkulace</v>
      </c>
      <c r="K37" s="300"/>
      <c r="L37" s="300"/>
      <c r="M37" s="300"/>
      <c r="N37" s="300"/>
      <c r="O37" s="300"/>
      <c r="P37" s="300"/>
      <c r="Q37" s="301"/>
      <c r="R37" s="198"/>
      <c r="S37" s="198"/>
    </row>
    <row r="38" spans="1:34" ht="13.5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20" t="str">
        <f>'Translate&amp;Prices'!$C$46</f>
        <v>Bez DPH</v>
      </c>
      <c r="Q38" s="220"/>
      <c r="R38" s="221" t="str">
        <f>'Translate&amp;Prices'!$C$47</f>
        <v>vč. DPH</v>
      </c>
      <c r="S38" s="221"/>
    </row>
    <row r="39" spans="1:34" ht="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89" t="str">
        <f>'Translate&amp;Prices'!$C$77</f>
        <v>Základní cena celkem</v>
      </c>
      <c r="K39" s="290"/>
      <c r="L39" s="290"/>
      <c r="M39" s="290"/>
      <c r="N39" s="290"/>
      <c r="O39" s="291"/>
      <c r="P39" s="223">
        <f>IFERROR(AI61*I34,0)</f>
        <v>0</v>
      </c>
      <c r="Q39" s="224"/>
      <c r="R39" s="222">
        <f>P39*1.21</f>
        <v>0</v>
      </c>
      <c r="S39" s="222"/>
    </row>
    <row r="40" spans="1:34" ht="13.15" customHeight="1" thickBot="1" x14ac:dyDescent="0.25">
      <c r="A40" s="141"/>
      <c r="B40" s="141"/>
      <c r="C40" s="141"/>
      <c r="D40" s="141"/>
      <c r="E40" s="141"/>
      <c r="J40" s="361" t="str">
        <f>'Translate&amp;Prices'!$C$78</f>
        <v>Cena po slevě celkem</v>
      </c>
      <c r="K40" s="362"/>
      <c r="L40" s="362"/>
      <c r="M40" s="362"/>
      <c r="N40" s="362"/>
      <c r="O40" s="363"/>
      <c r="P40" s="225">
        <f>P39*((1-I20))</f>
        <v>0</v>
      </c>
      <c r="Q40" s="226"/>
      <c r="R40" s="227">
        <f>P40*1.21</f>
        <v>0</v>
      </c>
      <c r="S40" s="227"/>
      <c r="T40" s="141"/>
    </row>
    <row r="41" spans="1:34" ht="13.15" customHeight="1" x14ac:dyDescent="0.2">
      <c r="A41" s="141"/>
      <c r="B41" s="141"/>
      <c r="C41" s="141"/>
      <c r="D41" s="141"/>
      <c r="E41" s="141"/>
      <c r="P41" s="141"/>
      <c r="Q41" s="141"/>
      <c r="R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P42" s="141"/>
      <c r="Q42" s="141"/>
      <c r="R42" s="141"/>
      <c r="S42" s="218" t="str">
        <f>'Translate&amp;Prices'!$C$70</f>
        <v>Souhrn</v>
      </c>
      <c r="T42" s="219"/>
    </row>
    <row r="43" spans="1:34" ht="13.15" customHeight="1" x14ac:dyDescent="0.2">
      <c r="A43" s="141"/>
      <c r="B43" s="141"/>
      <c r="C43" s="141"/>
      <c r="D43" s="141"/>
      <c r="E43" s="141"/>
      <c r="P43" s="141"/>
      <c r="Q43" s="141"/>
      <c r="R43" s="141"/>
      <c r="S43" s="218"/>
      <c r="T43" s="219"/>
    </row>
    <row r="44" spans="1:34" ht="13.15" hidden="1" customHeight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7.45" hidden="1" customHeight="1" x14ac:dyDescent="0.25">
      <c r="Y45" s="15" t="s">
        <v>71</v>
      </c>
      <c r="Z45" s="16"/>
      <c r="AA45" s="16"/>
      <c r="AB45" s="16"/>
      <c r="AC45" s="16"/>
      <c r="AD45" s="16"/>
      <c r="AE45" s="16"/>
      <c r="AF45" s="16"/>
      <c r="AG45" s="17" t="str">
        <f>'50x50'!AG45</f>
        <v>verze 6.01</v>
      </c>
      <c r="AH45" s="16"/>
    </row>
    <row r="46" spans="1:34" ht="13.9" hidden="1" customHeight="1" thickBot="1" x14ac:dyDescent="0.25"/>
    <row r="47" spans="1:34" ht="15.75" hidden="1" customHeight="1" thickBot="1" x14ac:dyDescent="0.25">
      <c r="Y47" s="228" t="s">
        <v>0</v>
      </c>
      <c r="Z47" s="284"/>
      <c r="AA47" s="364"/>
      <c r="AB47" s="365"/>
      <c r="AC47" s="366"/>
      <c r="AD47" s="1" t="s">
        <v>1</v>
      </c>
      <c r="AF47" s="367"/>
      <c r="AG47" s="368"/>
      <c r="AH47" s="19"/>
    </row>
    <row r="48" spans="1:34" ht="15.75" hidden="1" customHeight="1" thickBot="1" x14ac:dyDescent="0.25">
      <c r="Y48" s="228" t="s">
        <v>2</v>
      </c>
      <c r="Z48" s="284"/>
      <c r="AA48" s="364"/>
      <c r="AB48" s="365"/>
      <c r="AC48" s="366"/>
      <c r="AH48" s="169"/>
    </row>
    <row r="49" spans="1:36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28" t="s">
        <v>3</v>
      </c>
      <c r="Z49" s="284"/>
      <c r="AA49" s="364"/>
      <c r="AB49" s="365"/>
      <c r="AC49" s="366"/>
      <c r="AD49" s="1" t="s">
        <v>4</v>
      </c>
      <c r="AH49" s="20"/>
    </row>
    <row r="50" spans="1:36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tr">
        <f>'50x50'!Y50</f>
        <v>Email:</v>
      </c>
      <c r="AA50" s="364"/>
      <c r="AB50" s="365"/>
      <c r="AC50" s="366"/>
      <c r="AH50" s="169"/>
    </row>
    <row r="51" spans="1:36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31"/>
      <c r="AB51" s="232"/>
      <c r="AC51" s="232"/>
      <c r="AD51" s="232"/>
      <c r="AE51" s="232"/>
      <c r="AF51" s="232"/>
      <c r="AG51" s="233"/>
      <c r="AH51" s="19"/>
    </row>
    <row r="52" spans="1:36" ht="13.1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</row>
    <row r="53" spans="1:36" ht="13.1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6" ht="13.1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6" ht="13.1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6" ht="13.9" hidden="1" customHeight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6" ht="13.1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374" t="s">
        <v>10</v>
      </c>
      <c r="Z57" s="375"/>
      <c r="AA57" s="376"/>
    </row>
    <row r="58" spans="1:36" ht="13.1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Y58" s="28" t="s">
        <v>11</v>
      </c>
      <c r="Z58" s="29" t="s">
        <v>12</v>
      </c>
      <c r="AA58" s="30" t="s">
        <v>13</v>
      </c>
      <c r="AB58" s="2"/>
    </row>
    <row r="59" spans="1:36" ht="13.1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6" ht="13.1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31"/>
      <c r="Z60" s="172"/>
      <c r="AA60" s="33"/>
      <c r="AB60" s="2"/>
      <c r="AC60" s="2"/>
    </row>
    <row r="61" spans="1:36" ht="13.1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Y61" s="369" t="s">
        <v>14</v>
      </c>
      <c r="Z61" s="312"/>
      <c r="AA61" s="370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6" ht="13.1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6" ht="13.9" hidden="1" customHeight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377" t="str">
        <f>IF(I28=AV103,"Vyberte barvu níže:","")</f>
        <v>Vyberte barvu níže:</v>
      </c>
      <c r="Z63" s="378"/>
      <c r="AA63" s="313"/>
      <c r="AB63" s="2"/>
      <c r="AC63" s="2"/>
    </row>
    <row r="64" spans="1:36" ht="13.9" hidden="1" customHeight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44"/>
      <c r="Z64" s="387"/>
      <c r="AA64" s="150"/>
      <c r="AB64" s="2"/>
      <c r="AC64" s="2"/>
      <c r="AG64" s="60" t="s">
        <v>511</v>
      </c>
      <c r="AH64" s="39">
        <v>27.8</v>
      </c>
      <c r="AI64" s="39">
        <v>6.1</v>
      </c>
      <c r="AJ64" s="39">
        <v>7.0699999999999999E-2</v>
      </c>
    </row>
    <row r="65" spans="1:41" ht="13.1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371" t="s">
        <v>15</v>
      </c>
      <c r="Z65" s="372"/>
      <c r="AA65" s="373"/>
      <c r="AB65" s="2"/>
      <c r="AC65" s="2"/>
      <c r="AH65" s="39" t="s">
        <v>247</v>
      </c>
      <c r="AI65" s="39" t="s">
        <v>248</v>
      </c>
      <c r="AJ65" s="39" t="s">
        <v>249</v>
      </c>
      <c r="AN65" s="1">
        <v>4920.4799999999996</v>
      </c>
      <c r="AO65" s="1">
        <f>AN65/0.0707</f>
        <v>69596.605374823193</v>
      </c>
    </row>
    <row r="66" spans="1:41" ht="13.1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405" t="s">
        <v>100</v>
      </c>
      <c r="Z66" s="406"/>
      <c r="AA66" s="407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  <c r="AN66" s="1">
        <v>72692.958419999995</v>
      </c>
      <c r="AO66" s="1">
        <f>(AN66-AO65)/AO65</f>
        <v>4.4490001035264834E-2</v>
      </c>
    </row>
    <row r="67" spans="1:41" ht="12.7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408" t="str">
        <f>IF(Y66=AQ100,"profil 40x40 mm je vhodný pro konferenční stolky","")</f>
        <v/>
      </c>
      <c r="Z67" s="253"/>
      <c r="AA67" s="409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41" ht="13.1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410"/>
      <c r="Z68" s="256"/>
      <c r="AA68" s="411"/>
      <c r="AB68" s="2"/>
      <c r="AC68" s="2"/>
    </row>
    <row r="69" spans="1:41" ht="13.1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Y69" s="369" t="s">
        <v>91</v>
      </c>
      <c r="Z69" s="312"/>
      <c r="AA69" s="370"/>
      <c r="AB69" s="2"/>
      <c r="AC69" s="2"/>
    </row>
    <row r="70" spans="1:41" ht="13.1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</row>
    <row r="71" spans="1:41" ht="13.1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371"/>
      <c r="Z71" s="372"/>
      <c r="AA71" s="373"/>
      <c r="AB71" s="2"/>
      <c r="AC71" s="2"/>
    </row>
    <row r="72" spans="1:41" ht="13.1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Y72" s="369" t="s">
        <v>96</v>
      </c>
      <c r="Z72" s="312"/>
      <c r="AA72" s="370"/>
      <c r="AB72" s="2"/>
      <c r="AC72" s="2"/>
    </row>
    <row r="73" spans="1:41" ht="13.1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</row>
    <row r="74" spans="1:41" ht="13.1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398" t="e">
        <f>IF(AND(AR167=3,AR169=1),"Zadejte prosím tloušťku desky v mm","")</f>
        <v>#N/A</v>
      </c>
      <c r="Z74" s="399"/>
      <c r="AA74" s="400"/>
      <c r="AB74" s="2"/>
      <c r="AC74" s="2"/>
    </row>
    <row r="75" spans="1:41" ht="13.9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401"/>
      <c r="Z75" s="402"/>
      <c r="AA75" s="403"/>
      <c r="AB75" s="2"/>
      <c r="AC75" s="2"/>
    </row>
    <row r="76" spans="1:41" ht="13.1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B76" s="2"/>
      <c r="AC76" s="2"/>
    </row>
    <row r="77" spans="1:41" ht="13.1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311" t="s">
        <v>167</v>
      </c>
      <c r="Z77" s="312"/>
      <c r="AA77" s="391"/>
      <c r="AB77" s="2"/>
      <c r="AC77" s="2"/>
    </row>
    <row r="78" spans="1:41" ht="13.9" hidden="1" customHeight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392" t="s">
        <v>169</v>
      </c>
      <c r="Z78" s="393"/>
      <c r="AA78" s="394"/>
    </row>
    <row r="79" spans="1:41" ht="13.9" hidden="1" customHeight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41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89" t="s">
        <v>19</v>
      </c>
      <c r="Z80" s="290"/>
      <c r="AA80" s="290"/>
      <c r="AB80" s="290"/>
      <c r="AC80" s="404"/>
    </row>
    <row r="81" spans="1:59" ht="13.9" hidden="1" customHeight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388" t="s">
        <v>20</v>
      </c>
      <c r="Z81" s="389"/>
      <c r="AA81" s="389"/>
      <c r="AB81" s="389"/>
      <c r="AC81" s="390"/>
    </row>
    <row r="82" spans="1:59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10"/>
      <c r="Z82" s="169"/>
      <c r="AA82" s="170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59" ht="13.1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369" t="s">
        <v>21</v>
      </c>
      <c r="Z83" s="312"/>
      <c r="AA83" s="370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59" ht="13.9" hidden="1" customHeight="1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Y84" s="395" t="s">
        <v>22</v>
      </c>
      <c r="Z84" s="396"/>
      <c r="AA84" s="397"/>
      <c r="AB84" s="188"/>
      <c r="AC84" s="188"/>
      <c r="AD84" s="188"/>
      <c r="AE84" s="188"/>
      <c r="AF84" s="188"/>
      <c r="AG84" s="188"/>
    </row>
    <row r="85" spans="1:59" ht="13.1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59" ht="13.1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59" ht="9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59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59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384" t="s">
        <v>24</v>
      </c>
      <c r="AB89" s="385"/>
      <c r="AC89" s="384" t="s">
        <v>25</v>
      </c>
      <c r="AD89" s="386"/>
      <c r="AE89" s="103"/>
      <c r="AG89" s="183" t="s">
        <v>492</v>
      </c>
      <c r="AI89" s="183" t="s">
        <v>493</v>
      </c>
    </row>
    <row r="90" spans="1:59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379" t="e">
        <f>AR132+(AW168+AW169)*AW166</f>
        <v>#N/A</v>
      </c>
      <c r="AB90" s="380"/>
      <c r="AC90" s="379" t="e">
        <f>AA90*1.21</f>
        <v>#N/A</v>
      </c>
      <c r="AD90" s="381"/>
      <c r="AE90" s="104"/>
      <c r="AG90" s="186" t="e">
        <f>AA90-AH83</f>
        <v>#N/A</v>
      </c>
      <c r="AI90" s="189" t="e">
        <f>AG90*1.960785</f>
        <v>#N/A</v>
      </c>
    </row>
    <row r="91" spans="1:59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382" t="e">
        <f>AR133</f>
        <v>#N/A</v>
      </c>
      <c r="AB91" s="383"/>
      <c r="AC91" s="265" t="e">
        <f>AA91*1.21</f>
        <v>#N/A</v>
      </c>
      <c r="AD91" s="266"/>
      <c r="AE91" s="104"/>
      <c r="AJ91" s="151"/>
      <c r="AK91" s="152"/>
      <c r="AL91" s="153"/>
      <c r="AM91" s="153"/>
      <c r="AN91" s="152"/>
      <c r="AO91" s="153"/>
      <c r="AP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59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59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</row>
    <row r="94" spans="1:59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59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61" t="str">
        <f>IF(AR169&lt;2,"2 týdny",IF(AR169&lt;15,"3-4 týdny","5-6 týdnů"))</f>
        <v>2 týdny</v>
      </c>
      <c r="AC95" s="261"/>
    </row>
    <row r="96" spans="1:59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tr">
        <f>'50x50'!Y97</f>
        <v xml:space="preserve">Stoly jsou dodávány v demontovaném stavu. 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18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100</v>
      </c>
      <c r="AR99" s="37"/>
      <c r="AS99" s="38"/>
      <c r="AU99" s="1" t="s">
        <v>168</v>
      </c>
      <c r="AV99" s="1">
        <f>IF(Y78=AU99,1,0)</f>
        <v>0</v>
      </c>
      <c r="AW99" s="1">
        <f>AX99*AV99</f>
        <v>0</v>
      </c>
      <c r="AX99" s="1">
        <v>240</v>
      </c>
    </row>
    <row r="100" spans="1:56" ht="18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/>
      <c r="AR100" s="37"/>
      <c r="AS100" s="38"/>
      <c r="AU100" s="1" t="s">
        <v>169</v>
      </c>
    </row>
    <row r="101" spans="1:56" ht="18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18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18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" t="str">
        <f>'50x50'!AR103</f>
        <v>hliník eloxovaný</v>
      </c>
      <c r="AS103" s="1" t="str">
        <f>'50x50'!AS103</f>
        <v>hliník kartáčovaný</v>
      </c>
      <c r="AT103" s="1" t="str">
        <f>'50x50'!AT103</f>
        <v>nerez kartáčovaná</v>
      </c>
      <c r="BC103" s="1" t="str">
        <f>'50x50'!BC103</f>
        <v>Cena lak bez slevy</v>
      </c>
    </row>
    <row r="104" spans="1:56" ht="18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101</v>
      </c>
      <c r="AR104" s="135">
        <f>'Translate&amp;Prices'!$C$10</f>
        <v>1060</v>
      </c>
      <c r="AS104" s="135">
        <f>'Translate&amp;Prices'!$C$11</f>
        <v>1320</v>
      </c>
      <c r="AT104" s="135">
        <f>'Translate&amp;Prices'!$C$9</f>
        <v>1320</v>
      </c>
      <c r="BC104" s="1">
        <v>0</v>
      </c>
      <c r="BD104" s="1">
        <v>0</v>
      </c>
    </row>
    <row r="105" spans="1:56" ht="18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1" t="s">
        <v>34</v>
      </c>
      <c r="AR105" s="135">
        <f>'Translate&amp;Prices'!$C$7</f>
        <v>720</v>
      </c>
      <c r="AS105" s="135">
        <f>'Translate&amp;Prices'!$C$8</f>
        <v>820</v>
      </c>
      <c r="AT105" s="135">
        <f>'Translate&amp;Prices'!$C$6</f>
        <v>820</v>
      </c>
      <c r="BC105" s="1">
        <f>'50x50'!BC105</f>
        <v>0</v>
      </c>
      <c r="BD105" s="1">
        <f>'50x50'!BD105</f>
        <v>0</v>
      </c>
    </row>
    <row r="106" spans="1:56" ht="18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56" ht="18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18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vhodný pro dřevěnou desku</v>
      </c>
      <c r="AS108" s="135">
        <f>'Translate&amp;Prices'!C15</f>
        <v>2240</v>
      </c>
      <c r="AU108" s="1">
        <f>'Translate&amp;Prices'!$C$5</f>
        <v>200</v>
      </c>
      <c r="AV108" s="1">
        <f>'Translate&amp;Prices'!$C$4</f>
        <v>100</v>
      </c>
      <c r="AW108" s="1">
        <v>0</v>
      </c>
    </row>
    <row r="109" spans="1:56" ht="18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vhodný pro skleněnou desku</v>
      </c>
      <c r="AS109" s="135">
        <f>'Translate&amp;Prices'!C16</f>
        <v>3440</v>
      </c>
      <c r="AU109" s="1">
        <f>'Translate&amp;Prices'!$C$5</f>
        <v>200</v>
      </c>
      <c r="AV109" s="1">
        <v>0</v>
      </c>
      <c r="AW109" s="1">
        <v>0</v>
      </c>
    </row>
    <row r="110" spans="1:56" ht="18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deska stolu je vložená</v>
      </c>
      <c r="AS110" s="135">
        <f>'Translate&amp;Prices'!C17</f>
        <v>3640</v>
      </c>
      <c r="AU110" s="1">
        <f>'Translate&amp;Prices'!$C$5</f>
        <v>200</v>
      </c>
      <c r="AV110" s="1">
        <v>0</v>
      </c>
      <c r="AW110" s="1">
        <v>0</v>
      </c>
    </row>
    <row r="111" spans="1:56" ht="18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16"/>
    </row>
    <row r="112" spans="1:56" ht="18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47" ht="18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47" ht="18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47" ht="18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7" ht="18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plastový</v>
      </c>
      <c r="AS116" s="135">
        <f>'Translate&amp;Prices'!$C$19</f>
        <v>200</v>
      </c>
    </row>
    <row r="117" spans="1:47" ht="18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plastový s rektifikací</v>
      </c>
      <c r="AS117" s="135">
        <f>'Translate&amp;Prices'!$C$21</f>
        <v>600</v>
      </c>
    </row>
    <row r="118" spans="1:47" ht="18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7" ht="18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7" ht="18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">
        <f>'Translate&amp;Prices'!$C$4</f>
        <v>100</v>
      </c>
    </row>
    <row r="121" spans="1:47" ht="18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7" ht="18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7" ht="18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7" ht="18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7" ht="18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7" ht="18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7" ht="18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Q127" s="1" t="s">
        <v>98</v>
      </c>
      <c r="AR127" s="1" t="e">
        <f>IF(AR167=1,INDEX(AR105:AW105,1,AR166),INDEX(AR104:AW104,1,AR166))</f>
        <v>#N/A</v>
      </c>
    </row>
    <row r="128" spans="1:47" ht="18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49" ht="18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" t="e">
        <f>(2*$AR124)/1000*INDEX(AR105:AY105,1,AR166)+(4*$AT124)/1000*INDEX(AR104:AY104,1,AR166)+(2*$AS124)/1000*AR127</f>
        <v>#N/A</v>
      </c>
    </row>
    <row r="130" spans="1:49" ht="18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18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" t="e">
        <f>INDEX(AS116:AS117,AR168,1)</f>
        <v>#N/A</v>
      </c>
      <c r="AS131" s="1" t="e">
        <f>IF(AR171=1,INDEX(AS108:AS111,AR167,1),INDEX(AS112:AS114,AR167,1))</f>
        <v>#N/A</v>
      </c>
    </row>
    <row r="132" spans="1:49" ht="18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" t="e">
        <f>AR131+AS131+AR129+AS120+AW99</f>
        <v>#N/A</v>
      </c>
    </row>
    <row r="133" spans="1:49" ht="18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18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18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18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tr">
        <f>'50x50'!AQ136</f>
        <v>bez desky</v>
      </c>
      <c r="AR136" s="1">
        <f>'50x50'!AR136</f>
        <v>0</v>
      </c>
      <c r="AS136" s="1">
        <f>'50x50'!AS136</f>
        <v>0</v>
      </c>
      <c r="AT136" s="1">
        <f>'50x50'!AT136</f>
        <v>0</v>
      </c>
      <c r="AU136" s="1">
        <f>'50x50'!AU136</f>
        <v>0</v>
      </c>
      <c r="AV136" s="1">
        <f>'50x50'!AV136</f>
        <v>0</v>
      </c>
      <c r="AW136" s="1">
        <f>'50x50'!AW136</f>
        <v>0</v>
      </c>
    </row>
    <row r="137" spans="1:49" ht="18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tr">
        <f>'50x50'!AQ137</f>
        <v xml:space="preserve">tvrzené sklo 10 mm - satinato </v>
      </c>
      <c r="AR137" s="1">
        <f>'50x50'!AR137</f>
        <v>0</v>
      </c>
      <c r="AS137" s="1">
        <f>'50x50'!AS137</f>
        <v>3108</v>
      </c>
      <c r="AT137" s="1">
        <f>'50x50'!AT137</f>
        <v>0</v>
      </c>
      <c r="AU137" s="1">
        <f>'50x50'!AU137</f>
        <v>360</v>
      </c>
      <c r="AV137" s="1">
        <f>'50x50'!AV137</f>
        <v>160</v>
      </c>
      <c r="AW137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138" spans="1:49" ht="18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tr">
        <f>'50x50'!AQ138</f>
        <v xml:space="preserve">tvrzené sklo 10 mm - float </v>
      </c>
      <c r="AR138" s="1">
        <f>'50x50'!AR138</f>
        <v>0</v>
      </c>
      <c r="AS138" s="1">
        <f>'50x50'!AS138</f>
        <v>2553</v>
      </c>
      <c r="AT138" s="1">
        <f>'50x50'!AT138</f>
        <v>0</v>
      </c>
      <c r="AU138" s="1">
        <f>'50x50'!AU138</f>
        <v>360</v>
      </c>
      <c r="AV138" s="1">
        <f>'50x50'!AV138</f>
        <v>160</v>
      </c>
      <c r="AW138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139" spans="1:49" ht="18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tr">
        <f>'50x50'!AQ139</f>
        <v xml:space="preserve">tvrzené sklo 10 mm - float s barvou RAL </v>
      </c>
      <c r="AR139" s="1">
        <f>'50x50'!AR139</f>
        <v>0</v>
      </c>
      <c r="AS139" s="1">
        <f>'50x50'!AS139</f>
        <v>4218</v>
      </c>
      <c r="AT139" s="1">
        <f>'50x50'!AT139</f>
        <v>0</v>
      </c>
      <c r="AU139" s="1">
        <f>'50x50'!AU139</f>
        <v>360</v>
      </c>
      <c r="AV139" s="1">
        <f>'50x50'!AV139</f>
        <v>160</v>
      </c>
      <c r="AW139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0" spans="1:49" ht="18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tr">
        <f>'50x50'!AQ140</f>
        <v>tvrzené sklo 10 mm - float s fototiskem</v>
      </c>
      <c r="AR140" s="1">
        <f>'50x50'!AR140</f>
        <v>0</v>
      </c>
      <c r="AS140" s="1">
        <f>'50x50'!AS140</f>
        <v>7215</v>
      </c>
      <c r="AT140" s="1">
        <f>'50x50'!AT140</f>
        <v>0</v>
      </c>
      <c r="AU140" s="1">
        <f>'50x50'!AU140</f>
        <v>360</v>
      </c>
      <c r="AV140" s="1">
        <f>'50x50'!AV140</f>
        <v>160</v>
      </c>
      <c r="AW140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1" spans="1:49" ht="18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tr">
        <f>'50x50'!AQ141</f>
        <v>tvrzené sklo 10 mm - diamant</v>
      </c>
      <c r="AR141" s="1">
        <f>'50x50'!AR141</f>
        <v>0</v>
      </c>
      <c r="AS141" s="1">
        <f>'50x50'!AS141</f>
        <v>4218</v>
      </c>
      <c r="AT141" s="1">
        <f>'50x50'!AT141</f>
        <v>0</v>
      </c>
      <c r="AU141" s="1">
        <f>'50x50'!AU141</f>
        <v>360</v>
      </c>
      <c r="AV141" s="1">
        <f>'50x50'!AV141</f>
        <v>160</v>
      </c>
      <c r="AW141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142" spans="1:49" ht="18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tr">
        <f>'50x50'!AQ142</f>
        <v>tvrzené sklo 10 mm - diamant s barvou RAL</v>
      </c>
      <c r="AR142" s="1">
        <f>'50x50'!AR142</f>
        <v>0</v>
      </c>
      <c r="AS142" s="1">
        <f>'50x50'!AS142</f>
        <v>6050</v>
      </c>
      <c r="AT142" s="1">
        <f>'50x50'!AT142</f>
        <v>0</v>
      </c>
      <c r="AU142" s="1">
        <f>'50x50'!AU142</f>
        <v>360</v>
      </c>
      <c r="AV142" s="1">
        <f>'50x50'!AV142</f>
        <v>160</v>
      </c>
      <c r="AW142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3" spans="1:49" ht="18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tr">
        <f>'50x50'!AQ143</f>
        <v>tvrzené sklo 10 mm - diamant s fototiskem</v>
      </c>
      <c r="AR143" s="1">
        <f>'50x50'!AR143</f>
        <v>0</v>
      </c>
      <c r="AS143" s="1">
        <f>'50x50'!AS143</f>
        <v>8880</v>
      </c>
      <c r="AT143" s="1">
        <f>'50x50'!AT143</f>
        <v>0</v>
      </c>
      <c r="AU143" s="1">
        <f>'50x50'!AU143</f>
        <v>360</v>
      </c>
      <c r="AV143" s="1">
        <f>'50x50'!AV143</f>
        <v>160</v>
      </c>
      <c r="AW143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4" spans="1:49" ht="18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tr">
        <f>'50x50'!AQ144</f>
        <v>tvrzené sklo 10 mm - STONE float</v>
      </c>
      <c r="AR144" s="1">
        <f>'50x50'!AR144</f>
        <v>0</v>
      </c>
      <c r="AS144" s="1">
        <f>'50x50'!AS144</f>
        <v>5883</v>
      </c>
      <c r="AT144" s="1">
        <f>'50x50'!AT144</f>
        <v>0</v>
      </c>
      <c r="AU144" s="1">
        <f>'50x50'!AU144</f>
        <v>360</v>
      </c>
      <c r="AV144" s="1">
        <f>'50x50'!AV144</f>
        <v>160</v>
      </c>
      <c r="AW144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5" spans="1:49" ht="18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tr">
        <f>'50x50'!AQ145</f>
        <v>tvrzené sklo 10 mm - STONE float s barvou</v>
      </c>
      <c r="AR145" s="1">
        <f>'50x50'!AR145</f>
        <v>0</v>
      </c>
      <c r="AS145" s="1">
        <f>'50x50'!AS145</f>
        <v>7104</v>
      </c>
      <c r="AT145" s="1">
        <f>'50x50'!AT145</f>
        <v>0</v>
      </c>
      <c r="AU145" s="1">
        <f>'50x50'!AU145</f>
        <v>360</v>
      </c>
      <c r="AV145" s="1">
        <f>'50x50'!AV145</f>
        <v>160</v>
      </c>
      <c r="AW145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6" spans="1:49" ht="18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tr">
        <f>'50x50'!AQ146</f>
        <v>tvrzené sklo 10 mm - STONE diamant</v>
      </c>
      <c r="AR146" s="1">
        <f>'50x50'!AR146</f>
        <v>0</v>
      </c>
      <c r="AS146" s="1">
        <f>'50x50'!AS146</f>
        <v>8270</v>
      </c>
      <c r="AT146" s="1">
        <f>'50x50'!AT146</f>
        <v>0</v>
      </c>
      <c r="AU146" s="1">
        <f>'50x50'!AU146</f>
        <v>360</v>
      </c>
      <c r="AV146" s="1">
        <f>'50x50'!AV146</f>
        <v>160</v>
      </c>
      <c r="AW146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7" spans="1:49" ht="18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tr">
        <f>'50x50'!AQ147</f>
        <v>tvrzené sklo 10 mm - STONE diamant s barvou</v>
      </c>
      <c r="AR147" s="1">
        <f>'50x50'!AR147</f>
        <v>0</v>
      </c>
      <c r="AS147" s="1">
        <f>'50x50'!AS147</f>
        <v>10046</v>
      </c>
      <c r="AT147" s="1">
        <f>'50x50'!AT147</f>
        <v>0</v>
      </c>
      <c r="AU147" s="1">
        <f>'50x50'!AU147</f>
        <v>360</v>
      </c>
      <c r="AV147" s="1">
        <f>'50x50'!AV147</f>
        <v>160</v>
      </c>
      <c r="AW147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8" spans="1:49" ht="18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tr">
        <f>'50x50'!AQ148</f>
        <v>laminová deska tl. 18 mm</v>
      </c>
      <c r="AR148" s="1">
        <f>'50x50'!AR148</f>
        <v>0</v>
      </c>
      <c r="AS148" s="1">
        <f>'50x50'!AS148</f>
        <v>1200</v>
      </c>
      <c r="AT148" s="1">
        <f>'50x50'!AT148</f>
        <v>100</v>
      </c>
      <c r="AU148" s="1">
        <f>'50x50'!AU148</f>
        <v>0</v>
      </c>
      <c r="AV148" s="1">
        <f>'50x50'!AV148</f>
        <v>50</v>
      </c>
      <c r="AW148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49" spans="1:49" ht="18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tr">
        <f>'50x50'!AQ149</f>
        <v>laminová deska tl. 36 mm</v>
      </c>
      <c r="AR149" s="1">
        <f>'50x50'!AR149</f>
        <v>0</v>
      </c>
      <c r="AS149" s="1">
        <f>'50x50'!AS149</f>
        <v>1600</v>
      </c>
      <c r="AT149" s="1">
        <f>'50x50'!AT149</f>
        <v>100</v>
      </c>
      <c r="AU149" s="1">
        <f>'50x50'!AU149</f>
        <v>0</v>
      </c>
      <c r="AV149" s="1">
        <f>'50x50'!AV149</f>
        <v>80</v>
      </c>
      <c r="AW149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50" spans="1:49" ht="18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tr">
        <f>'50x50'!AQ150</f>
        <v>dýhovaná deska sk. 1 - ořech</v>
      </c>
      <c r="AR150" s="1">
        <f>'50x50'!AR150</f>
        <v>0</v>
      </c>
      <c r="AS150" s="1">
        <f>'50x50'!AS150</f>
        <v>4000</v>
      </c>
      <c r="AT150" s="1">
        <f>'50x50'!AT150</f>
        <v>200</v>
      </c>
      <c r="AU150" s="1">
        <f>'50x50'!AU150</f>
        <v>0</v>
      </c>
      <c r="AV150" s="1">
        <f>'50x50'!AV150</f>
        <v>0</v>
      </c>
      <c r="AW150" s="1" t="str">
        <f>'50x50'!AW150</f>
        <v>Poznámka: Dýhovaná deska tloušťky 19 mm na DTD nosiči, povrchová úprava ADLER Legnopur G10, hrany opatřeny nákližkem 2 mm v dekoru.</v>
      </c>
    </row>
    <row r="151" spans="1:49" ht="18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tr">
        <f>'50x50'!AQ151</f>
        <v>dýhovaná deska sk. 1 - javor</v>
      </c>
      <c r="AR151" s="1">
        <f>'50x50'!AR151</f>
        <v>0</v>
      </c>
      <c r="AS151" s="1">
        <f>'50x50'!AS151</f>
        <v>4000</v>
      </c>
      <c r="AT151" s="1">
        <f>'50x50'!AT151</f>
        <v>200</v>
      </c>
      <c r="AU151" s="1">
        <f>'50x50'!AU151</f>
        <v>0</v>
      </c>
      <c r="AV151" s="1">
        <f>'50x50'!AV151</f>
        <v>0</v>
      </c>
      <c r="AW151" s="1" t="str">
        <f>'50x50'!AW151</f>
        <v>Poznámka: Dýhovaná deska tloušťky 19 mm na DTD nosiči, povrchová úprava ADLER Legnopur G10, hrany opatřeny nákližkem 2 mm v dekoru.</v>
      </c>
    </row>
    <row r="152" spans="1:49" ht="18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tr">
        <f>'50x50'!AQ152</f>
        <v>dýhovaná deska sk. 1 - jasan</v>
      </c>
      <c r="AR152" s="1">
        <f>'50x50'!AR152</f>
        <v>0</v>
      </c>
      <c r="AS152" s="1">
        <f>'50x50'!AS152</f>
        <v>4000</v>
      </c>
      <c r="AT152" s="1">
        <f>'50x50'!AT152</f>
        <v>200</v>
      </c>
      <c r="AU152" s="1">
        <f>'50x50'!AU152</f>
        <v>0</v>
      </c>
      <c r="AV152" s="1">
        <f>'50x50'!AV152</f>
        <v>0</v>
      </c>
      <c r="AW152" s="1" t="str">
        <f>'50x50'!AW152</f>
        <v>Poznámka: Dýhovaná deska tloušťky 19 mm na DTD nosiči, povrchová úprava ADLER Legnopur G10, hrany opatřeny nákližkem 2 mm v dekoru.</v>
      </c>
    </row>
    <row r="153" spans="1:49" ht="18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tr">
        <f>'50x50'!AQ153</f>
        <v>dýhovaná deska sk. 1 - dub</v>
      </c>
      <c r="AR153" s="1">
        <f>'50x50'!AR153</f>
        <v>0</v>
      </c>
      <c r="AS153" s="1">
        <f>'50x50'!AS153</f>
        <v>4000</v>
      </c>
      <c r="AT153" s="1">
        <f>'50x50'!AT153</f>
        <v>200</v>
      </c>
      <c r="AU153" s="1">
        <f>'50x50'!AU153</f>
        <v>0</v>
      </c>
      <c r="AV153" s="1">
        <f>'50x50'!AV153</f>
        <v>0</v>
      </c>
      <c r="AW153" s="1" t="str">
        <f>'50x50'!AW153</f>
        <v>Poznámka: Dýhovaná deska tloušťky 19 mm na DTD nosiči, povrchová úprava ADLER Legnopur G10, hrany opatřeny nákližkem 2 mm v dekoru.</v>
      </c>
    </row>
    <row r="154" spans="1:49" ht="18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tr">
        <f>'50x50'!AQ154</f>
        <v>dýhovaná deska sk. 2 - wenge</v>
      </c>
      <c r="AR154" s="1">
        <f>'50x50'!AR154</f>
        <v>0</v>
      </c>
      <c r="AS154" s="1">
        <f>'50x50'!AS154</f>
        <v>4800</v>
      </c>
      <c r="AT154" s="1">
        <f>'50x50'!AT154</f>
        <v>200</v>
      </c>
      <c r="AU154" s="1">
        <f>'50x50'!AU154</f>
        <v>0</v>
      </c>
      <c r="AV154" s="1">
        <f>'50x50'!AV154</f>
        <v>0</v>
      </c>
      <c r="AW154" s="1" t="str">
        <f>'50x50'!AW154</f>
        <v>Poznámka: Dýhovaná deska tloušťky 19 mm na DTD nosiči, povrchová úprava ADLER Legnopur G10, hrany opatřeny nákližkem 2 mm v dekoru.</v>
      </c>
    </row>
    <row r="155" spans="1:49" ht="18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tr">
        <f>'50x50'!AQ155</f>
        <v>dýhovaná deska sk. 2 - palisander</v>
      </c>
      <c r="AR155" s="1">
        <f>'50x50'!AR155</f>
        <v>0</v>
      </c>
      <c r="AS155" s="1">
        <f>'50x50'!AS155</f>
        <v>4800</v>
      </c>
      <c r="AT155" s="1">
        <f>'50x50'!AT155</f>
        <v>200</v>
      </c>
      <c r="AU155" s="1">
        <f>'50x50'!AU155</f>
        <v>0</v>
      </c>
      <c r="AV155" s="1">
        <f>'50x50'!AV155</f>
        <v>0</v>
      </c>
      <c r="AW155" s="1" t="str">
        <f>'50x50'!AW155</f>
        <v>Poznámka: Dýhovaná deska tloušťky 19 mm na DTD nosiči, povrchová úprava ADLER Legnopur G10, hrany opatřeny nákližkem 2 mm v dekoru.</v>
      </c>
    </row>
    <row r="156" spans="1:49" ht="18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tr">
        <f>'50x50'!AQ156</f>
        <v>dýhovaná deska sk. 2 - teak</v>
      </c>
      <c r="AR156" s="1">
        <f>'50x50'!AR156</f>
        <v>0</v>
      </c>
      <c r="AS156" s="1">
        <f>'50x50'!AS156</f>
        <v>4800</v>
      </c>
      <c r="AT156" s="1">
        <f>'50x50'!AT156</f>
        <v>200</v>
      </c>
      <c r="AU156" s="1">
        <f>'50x50'!AU156</f>
        <v>0</v>
      </c>
      <c r="AV156" s="1">
        <f>'50x50'!AV156</f>
        <v>0</v>
      </c>
      <c r="AW156" s="1" t="str">
        <f>'50x50'!AW156</f>
        <v>Poznámka: Dýhovaná deska tloušťky 19 mm na DTD nosiči, povrchová úprava ADLER Legnopur G10, hrany opatřeny nákližkem 2 mm v dekoru.</v>
      </c>
    </row>
    <row r="157" spans="1:49" ht="18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tr">
        <f>'50x50'!AQ157</f>
        <v>dýhovaná deska sk. 2 - indická jabloň</v>
      </c>
      <c r="AR157" s="1">
        <f>'50x50'!AR157</f>
        <v>0</v>
      </c>
      <c r="AS157" s="1">
        <f>'50x50'!AS157</f>
        <v>4800</v>
      </c>
      <c r="AT157" s="1">
        <f>'50x50'!AT157</f>
        <v>200</v>
      </c>
      <c r="AU157" s="1">
        <f>'50x50'!AU157</f>
        <v>0</v>
      </c>
      <c r="AV157" s="1">
        <f>'50x50'!AV157</f>
        <v>0</v>
      </c>
      <c r="AW157" s="1" t="str">
        <f>'50x50'!AW157</f>
        <v>Poznámka: Dýhovaná deska tloušťky 19 mm na DTD nosiči, povrchová úprava ADLER Legnopur G10, hrany opatřeny nákližkem 2 mm v dekoru.</v>
      </c>
    </row>
    <row r="158" spans="1:49" ht="18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18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f>INDEX(AS160:AS164,AR170,1)</f>
        <v>0</v>
      </c>
    </row>
    <row r="160" spans="1:49" ht="18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18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f>'50x50'!AS161</f>
        <v>360</v>
      </c>
    </row>
    <row r="162" spans="1:49" ht="18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f>'50x50'!AS162</f>
        <v>310</v>
      </c>
    </row>
    <row r="163" spans="1:49" ht="18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f>'50x50'!AS163</f>
        <v>340</v>
      </c>
    </row>
    <row r="164" spans="1:49" ht="18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f>'50x50'!AS164</f>
        <v>360</v>
      </c>
    </row>
    <row r="165" spans="1:49" ht="18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18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MATCH(I28,AR103:AY103,0)</f>
        <v>#N/A</v>
      </c>
      <c r="AT166" s="1" t="s">
        <v>179</v>
      </c>
      <c r="AV166" s="1" t="s">
        <v>185</v>
      </c>
      <c r="AW166" s="1">
        <f>IF(I28=AV103,1,0)</f>
        <v>1</v>
      </c>
    </row>
    <row r="167" spans="1:49" ht="18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IF(ISERROR(VLOOKUP($I$28,AT167:AU172,2,FALSE)),1,IF(VLOOKUP($I$28,AT167:AU172,2,FALSE)=0,0,1))</f>
        <v>1</v>
      </c>
    </row>
    <row r="168" spans="1:49" ht="18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" t="e">
        <f>IF(AW167=0,0,(2*$AR124)/1000*INDEX(BC105:BD105,1,AW167)+(4*$AT124)/1000*INDEX(BC104:BD104,1,AW167)+(2*$AS124)/1000*BC104)</f>
        <v>#N/A</v>
      </c>
    </row>
    <row r="169" spans="1:49" ht="18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">
        <f>IF(ISERROR(VLOOKUP($Y$64,AT167:AU172,2,FALSE)),0,IF(VLOOKUP($Y$64,AT167:AU172,2,FALSE)=2,300,0))</f>
        <v>0</v>
      </c>
    </row>
    <row r="170" spans="1:49" ht="18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MATCH(Y84,AQ160:AQ164,0)</f>
        <v>1</v>
      </c>
      <c r="AT170" s="1" t="s">
        <v>183</v>
      </c>
      <c r="AU170" s="1">
        <v>1</v>
      </c>
    </row>
    <row r="171" spans="1:49" ht="18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18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49" ht="13.15" hidden="1" customHeight="1" x14ac:dyDescent="0.2"/>
    <row r="175" spans="1:49" ht="13.15" hidden="1" customHeight="1" x14ac:dyDescent="0.2"/>
    <row r="176" spans="1:49" ht="13.15" hidden="1" customHeight="1" x14ac:dyDescent="0.2"/>
    <row r="177" spans="20:20" ht="13.15" hidden="1" customHeight="1" x14ac:dyDescent="0.2"/>
    <row r="178" spans="20:20" ht="13.15" hidden="1" customHeight="1" x14ac:dyDescent="0.2"/>
    <row r="179" spans="20:20" ht="13.15" hidden="1" customHeight="1" x14ac:dyDescent="0.2"/>
    <row r="180" spans="20:20" ht="13.15" hidden="1" customHeight="1" x14ac:dyDescent="0.2"/>
    <row r="181" spans="20:20" ht="13.15" hidden="1" customHeight="1" x14ac:dyDescent="0.2"/>
    <row r="182" spans="20:20" hidden="1" x14ac:dyDescent="0.2">
      <c r="T182" s="168" t="e">
        <f>ERROR.TYPE(P39)</f>
        <v>#N/A</v>
      </c>
    </row>
  </sheetData>
  <sheetProtection algorithmName="SHA-512" hashValue="9dXyac0k1q9Akuhf0t7qx/AX8cHlb2gZU3008AY+XyJu3nkl4//toA3Qmv/8YqhGtz+CKMO991/55C1zKhelIA==" saltValue="IBO4wJK33HVfGMiEA1dDDA==" spinCount="100000" sheet="1" selectLockedCells="1"/>
  <mergeCells count="61">
    <mergeCell ref="I30:R30"/>
    <mergeCell ref="I32:R32"/>
    <mergeCell ref="I34:R34"/>
    <mergeCell ref="J39:O39"/>
    <mergeCell ref="I20:R20"/>
    <mergeCell ref="I22:R22"/>
    <mergeCell ref="I24:R24"/>
    <mergeCell ref="I26:R26"/>
    <mergeCell ref="I28:R28"/>
    <mergeCell ref="P39:Q39"/>
    <mergeCell ref="R39:S39"/>
    <mergeCell ref="J37:Q37"/>
    <mergeCell ref="P38:Q38"/>
    <mergeCell ref="R38:S38"/>
    <mergeCell ref="J2:Q3"/>
    <mergeCell ref="S2:T3"/>
    <mergeCell ref="C15:E16"/>
    <mergeCell ref="G15:I16"/>
    <mergeCell ref="K15:M16"/>
    <mergeCell ref="S4:T5"/>
    <mergeCell ref="C9:E9"/>
    <mergeCell ref="G9:I9"/>
    <mergeCell ref="K9:M9"/>
    <mergeCell ref="AA89:AB89"/>
    <mergeCell ref="AC89:AD89"/>
    <mergeCell ref="Y64:Z64"/>
    <mergeCell ref="P40:Q40"/>
    <mergeCell ref="R40:S40"/>
    <mergeCell ref="Y81:AC81"/>
    <mergeCell ref="Y77:AA77"/>
    <mergeCell ref="Y78:AA78"/>
    <mergeCell ref="Y83:AA83"/>
    <mergeCell ref="Y84:AA84"/>
    <mergeCell ref="Y72:AA72"/>
    <mergeCell ref="Y74:AA74"/>
    <mergeCell ref="Y75:AA75"/>
    <mergeCell ref="Y80:AC80"/>
    <mergeCell ref="Y66:AA66"/>
    <mergeCell ref="Y67:AA68"/>
    <mergeCell ref="AB95:AC95"/>
    <mergeCell ref="AA90:AB90"/>
    <mergeCell ref="AC90:AD90"/>
    <mergeCell ref="AA91:AB91"/>
    <mergeCell ref="AC91:AD91"/>
    <mergeCell ref="Y69:AA69"/>
    <mergeCell ref="Y71:AA71"/>
    <mergeCell ref="Y57:AA57"/>
    <mergeCell ref="Y61:AA61"/>
    <mergeCell ref="Y63:AA63"/>
    <mergeCell ref="Y65:AA65"/>
    <mergeCell ref="AA51:AG51"/>
    <mergeCell ref="Y47:Z47"/>
    <mergeCell ref="AA47:AC47"/>
    <mergeCell ref="AF47:AG47"/>
    <mergeCell ref="Y48:Z48"/>
    <mergeCell ref="AA48:AC48"/>
    <mergeCell ref="J40:O40"/>
    <mergeCell ref="S42:T43"/>
    <mergeCell ref="Y49:Z49"/>
    <mergeCell ref="AA49:AC49"/>
    <mergeCell ref="AA50:AC50"/>
  </mergeCells>
  <conditionalFormatting sqref="C9:E16">
    <cfRule type="expression" dxfId="14" priority="14">
      <formula>$C$15=$I$32</formula>
    </cfRule>
  </conditionalFormatting>
  <conditionalFormatting sqref="G9:I16">
    <cfRule type="expression" dxfId="13" priority="13">
      <formula>$G$15=$I$32</formula>
    </cfRule>
  </conditionalFormatting>
  <conditionalFormatting sqref="K9:M16">
    <cfRule type="expression" dxfId="12" priority="12">
      <formula>$K$15=$I$32</formula>
    </cfRule>
  </conditionalFormatting>
  <dataValidations count="8">
    <dataValidation type="list" allowBlank="1" showInputMessage="1" showErrorMessage="1" sqref="Y66:AA66" xr:uid="{00000000-0002-0000-0200-000000000000}">
      <formula1>$AQ$99:$AQ$99</formula1>
    </dataValidation>
    <dataValidation type="list" allowBlank="1" showErrorMessage="1" sqref="Y84:AA84" xr:uid="{00000000-0002-0000-0200-000001000000}">
      <formula1>$AQ$160:$AQ$164</formula1>
      <formula2>0</formula2>
    </dataValidation>
    <dataValidation type="list" allowBlank="1" showErrorMessage="1" sqref="Y81" xr:uid="{00000000-0002-0000-0200-000002000000}">
      <formula1>$AQ$136:$AQ$157</formula1>
      <formula2>0</formula2>
    </dataValidation>
    <dataValidation type="list" allowBlank="1" showErrorMessage="1" sqref="I30:K30" xr:uid="{00000000-0002-0000-0200-000003000000}">
      <formula1>$AQ$116</formula1>
    </dataValidation>
    <dataValidation type="list" allowBlank="1" showErrorMessage="1" sqref="I32:K32" xr:uid="{00000000-0002-0000-0200-000004000000}">
      <formula1>$AQ$108:$AQ$110</formula1>
    </dataValidation>
    <dataValidation type="list" allowBlank="1" showErrorMessage="1" sqref="Y78:AA78" xr:uid="{00000000-0002-0000-0200-000005000000}">
      <formula1>$AU$99:$AU$100</formula1>
    </dataValidation>
    <dataValidation type="list" allowBlank="1" showErrorMessage="1" sqref="Y64:Z64" xr:uid="{00000000-0002-0000-0200-000006000000}">
      <formula1>$AT$167:$AT$172</formula1>
    </dataValidation>
    <dataValidation type="list" allowBlank="1" showErrorMessage="1" sqref="I28:R28" xr:uid="{F4051D6A-E490-46CF-8A14-44428E7CFAB2}">
      <formula1>$AR$103:$AU$103</formula1>
    </dataValidation>
  </dataValidations>
  <hyperlinks>
    <hyperlink ref="S2:T3" location="Hlavní!A1" display="Hlavní!A1" xr:uid="{54834711-7BB9-4714-8899-DD85EB1EA1ED}"/>
    <hyperlink ref="S4:T5" location="'Vyběr profilu'!A1" display="'Vyběr profilu'!A1" xr:uid="{445AA283-D8D6-49A7-BE22-1A79D452EDFD}"/>
    <hyperlink ref="S42:T43" location="Souhrn!A1" display="Souhrn!A1" xr:uid="{76356602-49EA-4A58-A4A9-321F3EDD9004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6A56DF-2865-49B2-85B7-6F55F8B26028}">
            <xm:f>'Translate&amp;Prices'!$D$1=5</xm:f>
            <x14:dxf>
              <numFmt numFmtId="180" formatCode="[$€-2]\ #,##0.00"/>
            </x14:dxf>
          </x14:cfRule>
          <x14:cfRule type="expression" priority="3" id="{26B7B1BB-5DD8-477C-AD11-191945D957CA}">
            <xm:f>'Translate&amp;Prices'!$D$1=4</xm:f>
            <x14:dxf>
              <numFmt numFmtId="179" formatCode="#,##0.00\ [$Ft-40E]"/>
            </x14:dxf>
          </x14:cfRule>
          <x14:cfRule type="expression" priority="4" id="{53C2BFE8-F04D-4593-B8FD-D6F2C8D94C21}">
            <xm:f>'Translate&amp;Prices'!$D$1=3</xm:f>
            <x14:dxf>
              <numFmt numFmtId="178" formatCode="#,##0.00\ [$zł-415]"/>
            </x14:dxf>
          </x14:cfRule>
          <x14:cfRule type="expression" priority="5" id="{820598BF-34AC-48D1-99F5-E1A1CFC707C8}">
            <xm:f>'Translate&amp;Prices'!$D$1=2</xm:f>
            <x14:dxf>
              <numFmt numFmtId="177" formatCode="#,##0.00\ [$€-41B]"/>
            </x14:dxf>
          </x14:cfRule>
          <x14:cfRule type="expression" priority="6" id="{83865FB3-57E9-4903-AFCF-F35CD5FD7638}">
            <xm:f>'Translate&amp;Prices'!$D$1=1</xm:f>
            <x14:dxf>
              <numFmt numFmtId="176" formatCode="#,##0.00\ [$Kč-405]"/>
            </x14:dxf>
          </x14:cfRule>
          <xm:sqref>P39:S40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DB4-F9D4-4EC7-B05F-3822FE062F0B}">
  <dimension ref="A1:T173"/>
  <sheetViews>
    <sheetView showGridLines="0" showRowColHeaders="0" topLeftCell="A2" zoomScaleNormal="100" workbookViewId="0">
      <selection activeCell="S2" sqref="S2:T3"/>
    </sheetView>
  </sheetViews>
  <sheetFormatPr defaultColWidth="0" defaultRowHeight="15" zeroHeight="1" x14ac:dyDescent="0.25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9.7109375" style="143" customWidth="1"/>
    <col min="10" max="10" width="3.140625" style="143" customWidth="1"/>
    <col min="11" max="11" width="9.7109375" style="143" customWidth="1"/>
    <col min="12" max="12" width="3.140625" style="143" customWidth="1"/>
    <col min="13" max="13" width="9.7109375" style="143" customWidth="1"/>
    <col min="14" max="14" width="3.140625" style="143" customWidth="1"/>
    <col min="15" max="15" width="9.7109375" style="143" customWidth="1"/>
    <col min="16" max="16" width="3.140625" style="143" customWidth="1"/>
    <col min="17" max="17" width="9.7109375" style="143" customWidth="1"/>
    <col min="18" max="18" width="3.140625" style="143" customWidth="1"/>
    <col min="19" max="19" width="9.7109375" style="143" customWidth="1"/>
    <col min="20" max="20" width="8" style="143" customWidth="1"/>
    <col min="21" max="16384" width="8.85546875" style="124" hidden="1"/>
  </cols>
  <sheetData>
    <row r="1" spans="1:20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270" t="str">
        <f>'Translate&amp;Prices'!$C$70</f>
        <v>Souhrn</v>
      </c>
      <c r="K2" s="270"/>
      <c r="L2" s="270"/>
      <c r="M2" s="270"/>
      <c r="N2" s="270"/>
      <c r="O2" s="270"/>
      <c r="P2" s="270"/>
      <c r="Q2" s="270"/>
      <c r="R2" s="165"/>
      <c r="S2" s="218" t="str">
        <f>'Translate&amp;Prices'!$C$67</f>
        <v>Hlavní strana</v>
      </c>
      <c r="T2" s="219"/>
    </row>
    <row r="3" spans="1:20" x14ac:dyDescent="0.25">
      <c r="A3" s="165"/>
      <c r="B3" s="165"/>
      <c r="C3" s="165"/>
      <c r="D3" s="165"/>
      <c r="E3" s="165"/>
      <c r="F3" s="165"/>
      <c r="G3" s="165"/>
      <c r="H3" s="165"/>
      <c r="I3" s="165"/>
      <c r="J3" s="270"/>
      <c r="K3" s="270"/>
      <c r="L3" s="270"/>
      <c r="M3" s="270"/>
      <c r="N3" s="270"/>
      <c r="O3" s="270"/>
      <c r="P3" s="270"/>
      <c r="Q3" s="270"/>
      <c r="R3" s="165"/>
      <c r="S3" s="218"/>
      <c r="T3" s="219"/>
    </row>
    <row r="4" spans="1:20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85" t="str">
        <f>'Translate&amp;Prices'!$C$72</f>
        <v>Zpět na výběr profilu</v>
      </c>
      <c r="T4" s="286"/>
    </row>
    <row r="5" spans="1:20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87"/>
      <c r="T5" s="288"/>
    </row>
    <row r="6" spans="1:20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1:20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1:20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</row>
    <row r="9" spans="1:20" x14ac:dyDescent="0.25">
      <c r="A9" s="141"/>
      <c r="B9" s="141"/>
      <c r="C9" s="425" t="str">
        <f>'Zákazník - údaje'!C16</f>
        <v>Číslo objednávky</v>
      </c>
      <c r="D9" s="425"/>
      <c r="E9" s="425"/>
      <c r="F9" s="147"/>
      <c r="G9" s="427">
        <f>'Zákazník - údaje'!$I$16</f>
        <v>0</v>
      </c>
      <c r="H9" s="427"/>
      <c r="I9" s="427"/>
      <c r="J9" s="141"/>
      <c r="K9" s="425" t="str">
        <f>'Zákazník - údaje'!C22</f>
        <v>Kontaktní tel.</v>
      </c>
      <c r="L9" s="425"/>
      <c r="M9" s="425"/>
      <c r="N9" s="147"/>
      <c r="O9" s="427">
        <f>'Zákazník - údaje'!$I$22</f>
        <v>0</v>
      </c>
      <c r="P9" s="427"/>
      <c r="Q9" s="427"/>
      <c r="R9" s="427"/>
      <c r="S9" s="427"/>
      <c r="T9" s="141"/>
    </row>
    <row r="10" spans="1:20" x14ac:dyDescent="0.25">
      <c r="A10" s="141"/>
      <c r="B10" s="141"/>
      <c r="D10" s="141"/>
      <c r="E10" s="141"/>
      <c r="F10" s="141"/>
      <c r="G10" s="141"/>
      <c r="H10" s="141"/>
      <c r="I10" s="141"/>
      <c r="J10" s="141"/>
      <c r="K10" s="141"/>
      <c r="M10" s="141"/>
      <c r="N10" s="141"/>
      <c r="O10" s="141"/>
      <c r="P10" s="141"/>
      <c r="Q10" s="141"/>
      <c r="R10" s="141"/>
      <c r="S10" s="141"/>
      <c r="T10" s="141"/>
    </row>
    <row r="11" spans="1:20" x14ac:dyDescent="0.25">
      <c r="A11" s="141"/>
      <c r="B11" s="141"/>
      <c r="C11" s="425" t="str">
        <f>'Zákazník - údaje'!C18</f>
        <v>Zákazník</v>
      </c>
      <c r="D11" s="425"/>
      <c r="E11" s="425"/>
      <c r="F11" s="147"/>
      <c r="G11" s="427">
        <f>'Zákazník - údaje'!$I$18</f>
        <v>0</v>
      </c>
      <c r="H11" s="427"/>
      <c r="I11" s="427"/>
      <c r="J11" s="141"/>
      <c r="K11" s="424" t="str">
        <f>'Zákazník - údaje'!C24</f>
        <v>Kontaktní e-mail</v>
      </c>
      <c r="L11" s="424"/>
      <c r="M11" s="424"/>
      <c r="N11" s="147"/>
      <c r="O11" s="427">
        <f>'Zákazník - údaje'!$I$24</f>
        <v>0</v>
      </c>
      <c r="P11" s="427"/>
      <c r="Q11" s="427"/>
      <c r="R11" s="427"/>
      <c r="S11" s="427"/>
      <c r="T11" s="141"/>
    </row>
    <row r="12" spans="1:20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41"/>
      <c r="B13" s="141"/>
      <c r="C13" s="425" t="str">
        <f>'Zákazník - údaje'!C20</f>
        <v>IČ:</v>
      </c>
      <c r="D13" s="425"/>
      <c r="E13" s="425"/>
      <c r="F13" s="147"/>
      <c r="G13" s="427">
        <f>'Zákazník - údaje'!$I$20</f>
        <v>0</v>
      </c>
      <c r="H13" s="427"/>
      <c r="I13" s="427"/>
      <c r="J13" s="141"/>
      <c r="K13" s="424" t="str">
        <f>'Zákazník - údaje'!C26</f>
        <v>Adresa provozovny</v>
      </c>
      <c r="L13" s="424"/>
      <c r="M13" s="424"/>
      <c r="N13" s="147"/>
      <c r="O13" s="427">
        <f>'Zákazník - údaje'!$I$26</f>
        <v>0</v>
      </c>
      <c r="P13" s="427"/>
      <c r="Q13" s="427"/>
      <c r="R13" s="427"/>
      <c r="S13" s="427"/>
      <c r="T13" s="141"/>
    </row>
    <row r="14" spans="1:20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ht="2.4500000000000002" customHeight="1" x14ac:dyDescent="0.25">
      <c r="A15" s="141"/>
      <c r="B15" s="141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41"/>
    </row>
    <row r="16" spans="1:20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s="175" customFormat="1" x14ac:dyDescent="0.25">
      <c r="A17" s="145"/>
      <c r="B17" s="145"/>
      <c r="D17" s="145"/>
      <c r="E17" s="145"/>
      <c r="F17" s="145"/>
      <c r="G17" s="145"/>
      <c r="H17" s="145"/>
      <c r="I17" s="145"/>
      <c r="J17" s="145"/>
      <c r="K17" s="426" t="str">
        <f>'Translate&amp;Prices'!$C$71</f>
        <v>Přejít na:</v>
      </c>
      <c r="L17" s="426"/>
      <c r="M17" s="426"/>
      <c r="N17" s="145"/>
      <c r="O17" s="145"/>
      <c r="P17" s="145"/>
      <c r="Q17" s="426" t="str">
        <f>'Translate&amp;Prices'!$C$71</f>
        <v>Přejít na:</v>
      </c>
      <c r="R17" s="426"/>
      <c r="S17" s="426"/>
      <c r="T17" s="145"/>
    </row>
    <row r="18" spans="1:20" s="175" customFormat="1" x14ac:dyDescent="0.25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413" t="s">
        <v>460</v>
      </c>
      <c r="L18" s="413"/>
      <c r="M18" s="413"/>
      <c r="N18" s="174"/>
      <c r="O18" s="174"/>
      <c r="P18" s="174"/>
      <c r="Q18" s="413" t="s">
        <v>461</v>
      </c>
      <c r="R18" s="413"/>
      <c r="S18" s="413"/>
      <c r="T18" s="145"/>
    </row>
    <row r="19" spans="1:20" s="175" customFormat="1" ht="7.15" customHeight="1" x14ac:dyDescent="0.25">
      <c r="A19" s="145"/>
      <c r="B19" s="145"/>
      <c r="D19" s="145"/>
      <c r="E19" s="145"/>
      <c r="F19" s="145"/>
      <c r="G19" s="145"/>
      <c r="H19" s="145"/>
      <c r="I19" s="145"/>
      <c r="J19" s="145"/>
      <c r="K19" s="174"/>
      <c r="L19" s="174"/>
      <c r="M19" s="174"/>
      <c r="N19" s="174"/>
      <c r="O19" s="174"/>
      <c r="P19" s="174"/>
      <c r="Q19" s="174"/>
      <c r="R19" s="174"/>
      <c r="S19" s="174"/>
      <c r="T19" s="145"/>
    </row>
    <row r="20" spans="1:20" x14ac:dyDescent="0.25">
      <c r="A20" s="141"/>
      <c r="C20" s="166" t="str">
        <f>'Translate&amp;Prices'!$C$58</f>
        <v>Sleva</v>
      </c>
      <c r="D20" s="167"/>
      <c r="E20" s="167"/>
      <c r="F20" s="167"/>
      <c r="G20" s="167"/>
      <c r="H20" s="147"/>
      <c r="I20" s="414">
        <f>'50x50'!$I$20</f>
        <v>0</v>
      </c>
      <c r="J20" s="414"/>
      <c r="K20" s="414"/>
      <c r="L20" s="414"/>
      <c r="M20" s="414"/>
      <c r="N20" s="147"/>
      <c r="O20" s="414">
        <f>'100x50'!$I$20</f>
        <v>0</v>
      </c>
      <c r="P20" s="414"/>
      <c r="Q20" s="414"/>
      <c r="R20" s="414"/>
      <c r="S20" s="414"/>
      <c r="T20" s="141"/>
    </row>
    <row r="21" spans="1:20" x14ac:dyDescent="0.25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1"/>
      <c r="N21" s="148"/>
      <c r="O21" s="148"/>
      <c r="P21" s="148"/>
      <c r="Q21" s="148"/>
      <c r="R21" s="148"/>
      <c r="S21" s="141"/>
      <c r="T21" s="141"/>
    </row>
    <row r="22" spans="1:20" x14ac:dyDescent="0.25">
      <c r="A22" s="141"/>
      <c r="B22" s="141"/>
      <c r="C22" s="166" t="str">
        <f>'Translate&amp;Prices'!C40</f>
        <v>Délka (L)</v>
      </c>
      <c r="D22" s="167"/>
      <c r="E22" s="167"/>
      <c r="F22" s="167"/>
      <c r="G22" s="167"/>
      <c r="H22" s="147"/>
      <c r="I22" s="415">
        <f>'50x50'!$I$22</f>
        <v>0</v>
      </c>
      <c r="J22" s="415"/>
      <c r="K22" s="415"/>
      <c r="L22" s="415"/>
      <c r="M22" s="415"/>
      <c r="N22" s="147"/>
      <c r="O22" s="415">
        <f>'100x50'!$I$22</f>
        <v>0</v>
      </c>
      <c r="P22" s="415"/>
      <c r="Q22" s="415"/>
      <c r="R22" s="415"/>
      <c r="S22" s="415"/>
      <c r="T22" s="141"/>
    </row>
    <row r="23" spans="1:20" x14ac:dyDescent="0.25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1"/>
      <c r="N23" s="148"/>
      <c r="O23" s="148"/>
      <c r="P23" s="148"/>
      <c r="Q23" s="148"/>
      <c r="R23" s="148"/>
      <c r="S23" s="141"/>
      <c r="T23" s="141"/>
    </row>
    <row r="24" spans="1:20" x14ac:dyDescent="0.25">
      <c r="A24" s="141"/>
      <c r="B24" s="141"/>
      <c r="C24" s="166" t="str">
        <f>'Translate&amp;Prices'!C39</f>
        <v>Šířka (W)</v>
      </c>
      <c r="D24" s="167"/>
      <c r="E24" s="167"/>
      <c r="F24" s="167"/>
      <c r="G24" s="167"/>
      <c r="H24" s="147"/>
      <c r="I24" s="415">
        <f>'50x50'!$I$24</f>
        <v>0</v>
      </c>
      <c r="J24" s="415"/>
      <c r="K24" s="415"/>
      <c r="L24" s="415"/>
      <c r="M24" s="415"/>
      <c r="N24" s="147"/>
      <c r="O24" s="415">
        <f>'100x50'!$I$24</f>
        <v>0</v>
      </c>
      <c r="P24" s="415"/>
      <c r="Q24" s="415"/>
      <c r="R24" s="415"/>
      <c r="S24" s="415"/>
      <c r="T24" s="141"/>
    </row>
    <row r="25" spans="1:20" x14ac:dyDescent="0.25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1"/>
      <c r="N25" s="148"/>
      <c r="O25" s="148"/>
      <c r="P25" s="148"/>
      <c r="Q25" s="148"/>
      <c r="R25" s="148"/>
      <c r="S25" s="141"/>
      <c r="T25" s="141"/>
    </row>
    <row r="26" spans="1:20" x14ac:dyDescent="0.25">
      <c r="A26" s="141"/>
      <c r="B26" s="141"/>
      <c r="C26" s="166" t="str">
        <f>'Translate&amp;Prices'!C38</f>
        <v>Výška (H)</v>
      </c>
      <c r="D26" s="167"/>
      <c r="E26" s="167"/>
      <c r="F26" s="167"/>
      <c r="G26" s="167"/>
      <c r="H26" s="147"/>
      <c r="I26" s="415">
        <f>'50x50'!$I$26</f>
        <v>0</v>
      </c>
      <c r="J26" s="415"/>
      <c r="K26" s="415"/>
      <c r="L26" s="415"/>
      <c r="M26" s="415"/>
      <c r="N26" s="147"/>
      <c r="O26" s="415">
        <f>'100x50'!$I$26</f>
        <v>0</v>
      </c>
      <c r="P26" s="415"/>
      <c r="Q26" s="415"/>
      <c r="R26" s="415"/>
      <c r="S26" s="415"/>
      <c r="T26" s="141"/>
    </row>
    <row r="27" spans="1:20" x14ac:dyDescent="0.25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1"/>
      <c r="N27" s="148"/>
      <c r="O27" s="148"/>
      <c r="P27" s="148"/>
      <c r="Q27" s="148"/>
      <c r="R27" s="148"/>
      <c r="S27" s="141"/>
      <c r="T27" s="141"/>
    </row>
    <row r="28" spans="1:20" x14ac:dyDescent="0.25">
      <c r="A28" s="141"/>
      <c r="C28" s="166" t="str">
        <f>'Translate&amp;Prices'!$C$28</f>
        <v>Povrchová úprava</v>
      </c>
      <c r="D28" s="167"/>
      <c r="E28" s="167"/>
      <c r="F28" s="167"/>
      <c r="G28" s="167"/>
      <c r="H28" s="147"/>
      <c r="I28" s="412">
        <f>'50x50'!$I$28</f>
        <v>0</v>
      </c>
      <c r="J28" s="412"/>
      <c r="K28" s="412"/>
      <c r="L28" s="412"/>
      <c r="M28" s="412"/>
      <c r="N28" s="147"/>
      <c r="O28" s="412">
        <f>'100x50'!$I$28</f>
        <v>0</v>
      </c>
      <c r="P28" s="412"/>
      <c r="Q28" s="412"/>
      <c r="R28" s="412"/>
      <c r="S28" s="412"/>
      <c r="T28" s="141"/>
    </row>
    <row r="29" spans="1:20" x14ac:dyDescent="0.25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4"/>
      <c r="N29" s="148"/>
      <c r="O29" s="148"/>
      <c r="P29" s="148"/>
      <c r="Q29" s="148"/>
      <c r="R29" s="148"/>
      <c r="S29" s="144"/>
      <c r="T29" s="141"/>
    </row>
    <row r="30" spans="1:20" x14ac:dyDescent="0.25">
      <c r="A30" s="141"/>
      <c r="C30" s="166" t="str">
        <f>'Translate&amp;Prices'!$C$41</f>
        <v>Typ kluzáku</v>
      </c>
      <c r="D30" s="167"/>
      <c r="E30" s="167"/>
      <c r="F30" s="167"/>
      <c r="G30" s="167"/>
      <c r="H30" s="147"/>
      <c r="I30" s="412">
        <f>'50x50'!$I$30</f>
        <v>0</v>
      </c>
      <c r="J30" s="412"/>
      <c r="K30" s="412"/>
      <c r="L30" s="412"/>
      <c r="M30" s="412"/>
      <c r="N30" s="147"/>
      <c r="O30" s="412">
        <f>'100x50'!$I$30</f>
        <v>0</v>
      </c>
      <c r="P30" s="412"/>
      <c r="Q30" s="412"/>
      <c r="R30" s="412"/>
      <c r="S30" s="412"/>
      <c r="T30" s="141"/>
    </row>
    <row r="31" spans="1:20" x14ac:dyDescent="0.25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1"/>
      <c r="N31" s="148"/>
      <c r="O31" s="148"/>
      <c r="P31" s="148"/>
      <c r="Q31" s="148"/>
      <c r="R31" s="148"/>
      <c r="S31" s="141"/>
      <c r="T31" s="141"/>
    </row>
    <row r="32" spans="1:20" x14ac:dyDescent="0.25">
      <c r="A32" s="141"/>
      <c r="C32" s="166" t="str">
        <f>'Translate&amp;Prices'!$C$32</f>
        <v>Typ napojení nohou</v>
      </c>
      <c r="D32" s="167"/>
      <c r="E32" s="167"/>
      <c r="F32" s="167"/>
      <c r="G32" s="167"/>
      <c r="H32" s="147"/>
      <c r="I32" s="412">
        <f>'50x50'!$I$32</f>
        <v>0</v>
      </c>
      <c r="J32" s="412"/>
      <c r="K32" s="412"/>
      <c r="L32" s="412"/>
      <c r="M32" s="412"/>
      <c r="N32" s="147"/>
      <c r="O32" s="412">
        <f>'100x50'!$I$32</f>
        <v>0</v>
      </c>
      <c r="P32" s="412"/>
      <c r="Q32" s="412"/>
      <c r="R32" s="412"/>
      <c r="S32" s="412"/>
      <c r="T32" s="141"/>
    </row>
    <row r="33" spans="1:20" x14ac:dyDescent="0.25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1"/>
      <c r="N33" s="148"/>
      <c r="O33" s="148"/>
      <c r="P33" s="148"/>
      <c r="Q33" s="148"/>
      <c r="R33" s="148"/>
      <c r="S33" s="141"/>
      <c r="T33" s="141"/>
    </row>
    <row r="34" spans="1:20" x14ac:dyDescent="0.25">
      <c r="A34" s="141"/>
      <c r="B34" s="1"/>
      <c r="C34" s="166" t="str">
        <f>'Translate&amp;Prices'!$C$37</f>
        <v>Počet kusů</v>
      </c>
      <c r="D34" s="167"/>
      <c r="E34" s="167"/>
      <c r="F34" s="167"/>
      <c r="G34" s="167"/>
      <c r="H34" s="147"/>
      <c r="I34" s="412">
        <f>'50x50'!$I$34</f>
        <v>0</v>
      </c>
      <c r="J34" s="412"/>
      <c r="K34" s="412"/>
      <c r="L34" s="412"/>
      <c r="M34" s="412"/>
      <c r="N34" s="147"/>
      <c r="O34" s="412">
        <f>'100x50'!$I$34</f>
        <v>0</v>
      </c>
      <c r="P34" s="412"/>
      <c r="Q34" s="412"/>
      <c r="R34" s="412"/>
      <c r="S34" s="412"/>
      <c r="T34" s="141"/>
    </row>
    <row r="35" spans="1:20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20" ht="15.75" thickBot="1" x14ac:dyDescent="0.3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20" ht="15.75" thickBot="1" x14ac:dyDescent="0.3">
      <c r="A37" s="141"/>
      <c r="B37" s="1"/>
      <c r="C37" s="1"/>
      <c r="D37" s="1"/>
      <c r="E37" s="141"/>
      <c r="F37" s="141"/>
      <c r="G37" s="141"/>
      <c r="H37" s="141"/>
      <c r="I37" s="141"/>
      <c r="J37" s="299" t="str">
        <f>'Translate&amp;Prices'!$C$79</f>
        <v>Cenová kalkulace</v>
      </c>
      <c r="K37" s="300"/>
      <c r="L37" s="300"/>
      <c r="M37" s="300"/>
      <c r="N37" s="300"/>
      <c r="O37" s="300"/>
      <c r="P37" s="300"/>
      <c r="Q37" s="301"/>
      <c r="R37" s="198"/>
      <c r="S37" s="198"/>
    </row>
    <row r="38" spans="1:20" ht="15.75" thickBot="1" x14ac:dyDescent="0.3">
      <c r="A38" s="149"/>
      <c r="B38" s="141"/>
      <c r="C38" s="141"/>
      <c r="D38" s="141"/>
      <c r="E38" s="141"/>
      <c r="F38" s="141"/>
      <c r="G38" s="141"/>
      <c r="H38" s="141"/>
      <c r="I38" s="141"/>
      <c r="P38" s="220" t="str">
        <f>'Translate&amp;Prices'!$C$46</f>
        <v>Bez DPH</v>
      </c>
      <c r="Q38" s="220"/>
      <c r="R38" s="221" t="str">
        <f>'Translate&amp;Prices'!$C$47</f>
        <v>vč. DPH</v>
      </c>
      <c r="S38" s="221"/>
    </row>
    <row r="39" spans="1:20" x14ac:dyDescent="0.25">
      <c r="A39" s="141"/>
      <c r="B39" s="141"/>
      <c r="C39" s="141"/>
      <c r="D39" s="141"/>
      <c r="E39" s="141"/>
      <c r="F39" s="141"/>
      <c r="G39" s="141"/>
      <c r="H39" s="141"/>
      <c r="I39" s="141"/>
      <c r="J39" s="420" t="str">
        <f>'Translate&amp;Prices'!$C$77</f>
        <v>Základní cena celkem</v>
      </c>
      <c r="K39" s="421"/>
      <c r="L39" s="421"/>
      <c r="M39" s="421"/>
      <c r="N39" s="421"/>
      <c r="O39" s="421"/>
      <c r="P39" s="422" cm="1">
        <f t="array" ref="P39">SUM('50x50'!P39:Q39+'100x50'!P39:Q39)</f>
        <v>0</v>
      </c>
      <c r="Q39" s="423"/>
      <c r="R39" s="222" cm="1">
        <f t="array" ref="R39">SUM('50x50'!R39:S39+'100x50'!R39:S39)</f>
        <v>0</v>
      </c>
      <c r="S39" s="222"/>
    </row>
    <row r="40" spans="1:20" ht="15.75" thickBot="1" x14ac:dyDescent="0.3">
      <c r="A40" s="141"/>
      <c r="B40" s="141"/>
      <c r="C40" s="141"/>
      <c r="D40" s="141"/>
      <c r="E40" s="141"/>
      <c r="J40" s="416" t="str">
        <f>'Translate&amp;Prices'!$C$78</f>
        <v>Cena po slevě celkem</v>
      </c>
      <c r="K40" s="417"/>
      <c r="L40" s="417"/>
      <c r="M40" s="417"/>
      <c r="N40" s="417"/>
      <c r="O40" s="417"/>
      <c r="P40" s="418" cm="1">
        <f t="array" ref="P40">SUM('50x50'!P40:Q40+'100x50'!P40:Q40)</f>
        <v>0</v>
      </c>
      <c r="Q40" s="419"/>
      <c r="R40" s="227" cm="1">
        <f t="array" ref="R40">SUM('50x50'!R40:S40+'100x50'!R40:S40)</f>
        <v>0</v>
      </c>
      <c r="S40" s="227"/>
      <c r="T40" s="141"/>
    </row>
    <row r="41" spans="1:20" s="176" customFormat="1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</row>
    <row r="42" spans="1:20" s="176" customFormat="1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7"/>
      <c r="T42" s="177"/>
    </row>
    <row r="43" spans="1:20" s="176" customFormat="1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7"/>
      <c r="T43" s="178" t="e">
        <f>ERROR.TYPE(P39)</f>
        <v>#N/A</v>
      </c>
    </row>
    <row r="44" spans="1:20" hidden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9" spans="1:20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idden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idden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idden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idden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idden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idden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idden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idden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idden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idden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idden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idden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idden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idden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idden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idden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idden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idden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idden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idden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idden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idden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idden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idden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idden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idden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idden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idden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</sheetData>
  <sheetProtection algorithmName="SHA-512" hashValue="o0xp5ms8IjwDc9toWlaNhZQ2+FHrKIAaxct0147xAwCgBpwEoW6ERpiISZnEx3W00LvWfz7NqdQqL5yZd0Hz+g==" saltValue="nHm6vGN0M7CcpEza79F8SQ==" spinCount="100000" sheet="1" objects="1" scenarios="1" selectLockedCells="1"/>
  <mergeCells count="44">
    <mergeCell ref="K17:M17"/>
    <mergeCell ref="Q17:S17"/>
    <mergeCell ref="C13:E13"/>
    <mergeCell ref="C11:E11"/>
    <mergeCell ref="C9:E9"/>
    <mergeCell ref="O13:S13"/>
    <mergeCell ref="O11:S11"/>
    <mergeCell ref="O9:S9"/>
    <mergeCell ref="G13:I13"/>
    <mergeCell ref="G11:I11"/>
    <mergeCell ref="G9:I9"/>
    <mergeCell ref="J2:Q3"/>
    <mergeCell ref="S2:T3"/>
    <mergeCell ref="S4:T5"/>
    <mergeCell ref="K13:M13"/>
    <mergeCell ref="K11:M11"/>
    <mergeCell ref="K9:M9"/>
    <mergeCell ref="J40:O40"/>
    <mergeCell ref="P40:Q40"/>
    <mergeCell ref="R40:S40"/>
    <mergeCell ref="I28:M28"/>
    <mergeCell ref="O28:S28"/>
    <mergeCell ref="I30:M30"/>
    <mergeCell ref="O30:S30"/>
    <mergeCell ref="I32:M32"/>
    <mergeCell ref="O32:S32"/>
    <mergeCell ref="P38:Q38"/>
    <mergeCell ref="R38:S38"/>
    <mergeCell ref="J39:O39"/>
    <mergeCell ref="P39:Q39"/>
    <mergeCell ref="R39:S39"/>
    <mergeCell ref="I34:M34"/>
    <mergeCell ref="J37:Q37"/>
    <mergeCell ref="O34:S34"/>
    <mergeCell ref="Q18:S18"/>
    <mergeCell ref="K18:M18"/>
    <mergeCell ref="I20:M20"/>
    <mergeCell ref="O20:S20"/>
    <mergeCell ref="I22:M22"/>
    <mergeCell ref="O22:S22"/>
    <mergeCell ref="I24:M24"/>
    <mergeCell ref="O24:S24"/>
    <mergeCell ref="I26:M26"/>
    <mergeCell ref="O26:S26"/>
  </mergeCells>
  <conditionalFormatting sqref="P39:S40">
    <cfRule type="expression" dxfId="6" priority="18">
      <formula>$T$43=7</formula>
    </cfRule>
  </conditionalFormatting>
  <conditionalFormatting sqref="G9:I9 G11:I11 G13:I13 O13:S13 O11:S11 O9:S9">
    <cfRule type="cellIs" dxfId="5" priority="1" operator="equal">
      <formula>0</formula>
    </cfRule>
  </conditionalFormatting>
  <hyperlinks>
    <hyperlink ref="S2:T3" location="Hlavní!A1" display="Hlavní!A1" xr:uid="{6EFB2E4B-BFA9-4857-9FA4-0A6B2D415176}"/>
    <hyperlink ref="S4:T5" location="'Vyběr profilu'!A1" display="'Vyběr profilu'!A1" xr:uid="{ED7CB2BF-59F6-420C-95D5-25F4D35AE07F}"/>
    <hyperlink ref="K18:M18" location="'50x50'!A1" display="50 x 50 mm" xr:uid="{1321BA91-0C0D-45C6-9F18-973CD0873F2C}"/>
    <hyperlink ref="Q18:S18" location="'100x50'!A1" display="100 x 50 mm" xr:uid="{E0F95B13-F077-4299-A023-E3AF6BB16147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F18CEA3-F62C-4C2C-AEF6-02BCBA592C16}">
            <xm:f>'Translate&amp;Prices'!$D$1=5</xm:f>
            <x14:dxf>
              <numFmt numFmtId="180" formatCode="[$€-2]\ #,##0.00"/>
            </x14:dxf>
          </x14:cfRule>
          <x14:cfRule type="expression" priority="3" id="{4798DB03-067E-4E76-ADD5-72B542286ACB}">
            <xm:f>'Translate&amp;Prices'!$D$1=4</xm:f>
            <x14:dxf>
              <numFmt numFmtId="179" formatCode="#,##0.00\ [$Ft-40E]"/>
            </x14:dxf>
          </x14:cfRule>
          <x14:cfRule type="expression" priority="4" id="{CE893CC4-4E3A-4BF1-BFBD-5400B62D3DE0}">
            <xm:f>'Translate&amp;Prices'!$D$1=3</xm:f>
            <x14:dxf>
              <numFmt numFmtId="178" formatCode="#,##0.00\ [$zł-415]"/>
            </x14:dxf>
          </x14:cfRule>
          <x14:cfRule type="expression" priority="5" id="{70275D21-C41E-46AF-9A11-6A465DFC2431}">
            <xm:f>'Translate&amp;Prices'!$D$1=2</xm:f>
            <x14:dxf>
              <numFmt numFmtId="177" formatCode="#,##0.00\ [$€-41B]"/>
            </x14:dxf>
          </x14:cfRule>
          <x14:cfRule type="expression" priority="6" id="{F6A1FE0F-4F9F-4EE2-ADDA-FADBF49CB9E2}">
            <xm:f>'Translate&amp;Prices'!$D$1=1</xm:f>
            <x14:dxf>
              <numFmt numFmtId="176" formatCode="#,##0.00\ [$Kč-405]"/>
            </x14:dxf>
          </x14:cfRule>
          <xm:sqref>P39:S40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Q79"/>
  <sheetViews>
    <sheetView zoomScale="90" zoomScaleNormal="90" workbookViewId="0">
      <selection activeCell="D1" sqref="D1"/>
    </sheetView>
  </sheetViews>
  <sheetFormatPr defaultRowHeight="15" x14ac:dyDescent="0.25"/>
  <cols>
    <col min="2" max="2" width="34.28515625" bestFit="1" customWidth="1"/>
    <col min="3" max="8" width="23.42578125" customWidth="1"/>
    <col min="17" max="17" width="9.85546875" bestFit="1" customWidth="1"/>
  </cols>
  <sheetData>
    <row r="1" spans="1:17" x14ac:dyDescent="0.25">
      <c r="D1">
        <v>1</v>
      </c>
      <c r="F1">
        <v>1.0285</v>
      </c>
      <c r="G1">
        <v>1.1495</v>
      </c>
      <c r="H1">
        <v>1.0972500000000001</v>
      </c>
    </row>
    <row r="2" spans="1:17" x14ac:dyDescent="0.25">
      <c r="D2" t="s">
        <v>243</v>
      </c>
      <c r="E2">
        <v>1</v>
      </c>
      <c r="F2" s="122">
        <v>27.8</v>
      </c>
      <c r="G2" s="122">
        <v>5.9</v>
      </c>
      <c r="H2" s="122">
        <v>6.5000000000000002E-2</v>
      </c>
    </row>
    <row r="3" spans="1:17" x14ac:dyDescent="0.25"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250</v>
      </c>
    </row>
    <row r="4" spans="1:17" x14ac:dyDescent="0.25">
      <c r="A4" s="205"/>
      <c r="B4" s="205">
        <v>100</v>
      </c>
      <c r="C4" s="199">
        <f t="shared" ref="C4:C21" si="0">IF($D$1=1,D:D,IF($D$1=2,E:E,IF($D$1=3,F:F,IF($D$1=4,G:G,IF($D$1=5,H:H)))))</f>
        <v>100</v>
      </c>
      <c r="D4" s="200">
        <v>100</v>
      </c>
      <c r="E4" s="200">
        <v>100</v>
      </c>
      <c r="F4" s="200">
        <v>100</v>
      </c>
      <c r="G4" s="200">
        <v>100</v>
      </c>
      <c r="H4" s="200">
        <v>100</v>
      </c>
    </row>
    <row r="5" spans="1:17" x14ac:dyDescent="0.25">
      <c r="A5" s="205"/>
      <c r="B5" s="205">
        <v>200</v>
      </c>
      <c r="C5" s="199">
        <f t="shared" si="0"/>
        <v>200</v>
      </c>
      <c r="D5" s="200">
        <v>200</v>
      </c>
      <c r="E5" s="200">
        <v>200</v>
      </c>
      <c r="F5" s="200">
        <v>200</v>
      </c>
      <c r="G5" s="200">
        <v>200</v>
      </c>
      <c r="H5" s="200">
        <v>200</v>
      </c>
    </row>
    <row r="6" spans="1:17" s="138" customFormat="1" x14ac:dyDescent="0.25">
      <c r="A6" s="205" t="s">
        <v>508</v>
      </c>
      <c r="B6" s="205" t="s">
        <v>251</v>
      </c>
      <c r="C6" s="199">
        <f t="shared" si="0"/>
        <v>820</v>
      </c>
      <c r="D6" s="200">
        <v>820</v>
      </c>
      <c r="E6" s="200">
        <v>820</v>
      </c>
      <c r="F6" s="200">
        <v>820</v>
      </c>
      <c r="G6" s="200">
        <v>820</v>
      </c>
      <c r="H6" s="200">
        <v>820</v>
      </c>
      <c r="I6" s="138" t="s">
        <v>509</v>
      </c>
    </row>
    <row r="7" spans="1:17" s="138" customFormat="1" x14ac:dyDescent="0.25">
      <c r="A7" s="205" t="s">
        <v>44</v>
      </c>
      <c r="B7" s="205" t="s">
        <v>252</v>
      </c>
      <c r="C7" s="199">
        <f t="shared" si="0"/>
        <v>720</v>
      </c>
      <c r="D7" s="200">
        <v>720</v>
      </c>
      <c r="E7" s="200">
        <v>720</v>
      </c>
      <c r="F7" s="200">
        <v>720</v>
      </c>
      <c r="G7" s="200">
        <v>720</v>
      </c>
      <c r="H7" s="200">
        <v>720</v>
      </c>
      <c r="I7" s="138" t="s">
        <v>510</v>
      </c>
    </row>
    <row r="8" spans="1:17" s="138" customFormat="1" x14ac:dyDescent="0.25">
      <c r="A8" s="205" t="s">
        <v>507</v>
      </c>
      <c r="B8" s="205" t="s">
        <v>253</v>
      </c>
      <c r="C8" s="199">
        <f t="shared" si="0"/>
        <v>820</v>
      </c>
      <c r="D8" s="200">
        <v>820</v>
      </c>
      <c r="E8" s="200">
        <v>820</v>
      </c>
      <c r="F8" s="200">
        <v>820</v>
      </c>
      <c r="G8" s="200">
        <v>820</v>
      </c>
      <c r="H8" s="200">
        <v>820</v>
      </c>
      <c r="I8" s="138" t="s">
        <v>509</v>
      </c>
    </row>
    <row r="9" spans="1:17" s="138" customFormat="1" x14ac:dyDescent="0.25">
      <c r="A9" s="205" t="s">
        <v>508</v>
      </c>
      <c r="B9" s="205" t="s">
        <v>254</v>
      </c>
      <c r="C9" s="199">
        <f t="shared" si="0"/>
        <v>1320</v>
      </c>
      <c r="D9" s="200">
        <v>1320</v>
      </c>
      <c r="E9" s="200">
        <v>1320</v>
      </c>
      <c r="F9" s="200">
        <v>1320</v>
      </c>
      <c r="G9" s="200">
        <v>1320</v>
      </c>
      <c r="H9" s="200">
        <v>1320</v>
      </c>
      <c r="I9" s="138" t="s">
        <v>509</v>
      </c>
    </row>
    <row r="10" spans="1:17" s="138" customFormat="1" x14ac:dyDescent="0.25">
      <c r="A10" s="205" t="s">
        <v>44</v>
      </c>
      <c r="B10" s="205" t="s">
        <v>255</v>
      </c>
      <c r="C10" s="199">
        <f t="shared" si="0"/>
        <v>1060</v>
      </c>
      <c r="D10" s="200">
        <v>1060</v>
      </c>
      <c r="E10" s="200">
        <v>1060</v>
      </c>
      <c r="F10" s="200">
        <v>1060</v>
      </c>
      <c r="G10" s="200">
        <v>1060</v>
      </c>
      <c r="H10" s="200">
        <v>1060</v>
      </c>
      <c r="I10" s="138" t="s">
        <v>509</v>
      </c>
    </row>
    <row r="11" spans="1:17" s="138" customFormat="1" x14ac:dyDescent="0.25">
      <c r="A11" s="205" t="s">
        <v>507</v>
      </c>
      <c r="B11" s="205" t="s">
        <v>256</v>
      </c>
      <c r="C11" s="199">
        <f t="shared" si="0"/>
        <v>1320</v>
      </c>
      <c r="D11" s="200">
        <v>1320</v>
      </c>
      <c r="E11" s="200">
        <v>1320</v>
      </c>
      <c r="F11" s="200">
        <v>1320</v>
      </c>
      <c r="G11" s="200">
        <v>1320</v>
      </c>
      <c r="H11" s="200">
        <v>1320</v>
      </c>
      <c r="I11" s="138" t="s">
        <v>509</v>
      </c>
    </row>
    <row r="12" spans="1:17" x14ac:dyDescent="0.25">
      <c r="A12" s="205"/>
      <c r="B12" s="205" t="s">
        <v>257</v>
      </c>
      <c r="C12" s="199">
        <f t="shared" si="0"/>
        <v>2240</v>
      </c>
      <c r="D12" s="201">
        <v>2240</v>
      </c>
      <c r="E12" s="201">
        <v>2240</v>
      </c>
      <c r="F12" s="201">
        <v>2240</v>
      </c>
      <c r="G12" s="201">
        <v>2240</v>
      </c>
      <c r="H12" s="201">
        <v>2240</v>
      </c>
      <c r="I12" s="138" t="s">
        <v>509</v>
      </c>
    </row>
    <row r="13" spans="1:17" x14ac:dyDescent="0.25">
      <c r="A13" s="205"/>
      <c r="B13" s="205" t="s">
        <v>258</v>
      </c>
      <c r="C13" s="199">
        <f t="shared" si="0"/>
        <v>2280</v>
      </c>
      <c r="D13" s="201">
        <v>2280</v>
      </c>
      <c r="E13" s="201">
        <v>2280</v>
      </c>
      <c r="F13" s="201">
        <v>2280</v>
      </c>
      <c r="G13" s="201">
        <v>2280</v>
      </c>
      <c r="H13" s="201">
        <v>2280</v>
      </c>
      <c r="I13" s="138" t="s">
        <v>509</v>
      </c>
    </row>
    <row r="14" spans="1:17" x14ac:dyDescent="0.25">
      <c r="A14" s="205"/>
      <c r="B14" s="205" t="s">
        <v>259</v>
      </c>
      <c r="C14" s="199">
        <f t="shared" si="0"/>
        <v>2480</v>
      </c>
      <c r="D14" s="201">
        <v>2480</v>
      </c>
      <c r="E14" s="201">
        <v>2480</v>
      </c>
      <c r="F14" s="201">
        <v>2480</v>
      </c>
      <c r="G14" s="201">
        <v>2480</v>
      </c>
      <c r="H14" s="201">
        <v>2480</v>
      </c>
      <c r="I14" s="138" t="s">
        <v>509</v>
      </c>
      <c r="Q14" s="191"/>
    </row>
    <row r="15" spans="1:17" x14ac:dyDescent="0.25">
      <c r="A15" s="205"/>
      <c r="B15" s="205" t="s">
        <v>260</v>
      </c>
      <c r="C15" s="199">
        <f t="shared" si="0"/>
        <v>2240</v>
      </c>
      <c r="D15" s="201">
        <v>2240</v>
      </c>
      <c r="E15" s="201">
        <v>2240</v>
      </c>
      <c r="F15" s="201">
        <v>2240</v>
      </c>
      <c r="G15" s="201">
        <v>2240</v>
      </c>
      <c r="H15" s="201">
        <v>2240</v>
      </c>
      <c r="I15" t="s">
        <v>510</v>
      </c>
    </row>
    <row r="16" spans="1:17" x14ac:dyDescent="0.25">
      <c r="A16" s="205"/>
      <c r="B16" s="205" t="s">
        <v>261</v>
      </c>
      <c r="C16" s="199">
        <f t="shared" si="0"/>
        <v>3440</v>
      </c>
      <c r="D16" s="201">
        <v>3440</v>
      </c>
      <c r="E16" s="201">
        <v>3440</v>
      </c>
      <c r="F16" s="201">
        <v>3440</v>
      </c>
      <c r="G16" s="201">
        <v>3440</v>
      </c>
      <c r="H16" s="201">
        <v>3440</v>
      </c>
      <c r="I16" t="s">
        <v>509</v>
      </c>
    </row>
    <row r="17" spans="1:16" x14ac:dyDescent="0.25">
      <c r="A17" s="205"/>
      <c r="B17" s="205" t="s">
        <v>262</v>
      </c>
      <c r="C17" s="199">
        <f t="shared" si="0"/>
        <v>3640</v>
      </c>
      <c r="D17" s="201">
        <v>3640</v>
      </c>
      <c r="E17" s="201">
        <v>3640</v>
      </c>
      <c r="F17" s="201">
        <v>3640</v>
      </c>
      <c r="G17" s="201">
        <v>3640</v>
      </c>
      <c r="H17" s="201">
        <v>3640</v>
      </c>
      <c r="I17" t="s">
        <v>509</v>
      </c>
      <c r="P17" s="190"/>
    </row>
    <row r="18" spans="1:16" x14ac:dyDescent="0.25">
      <c r="A18" s="205"/>
      <c r="B18" s="205" t="s">
        <v>263</v>
      </c>
      <c r="C18" s="199">
        <f t="shared" si="0"/>
        <v>120</v>
      </c>
      <c r="D18" s="200">
        <v>120</v>
      </c>
      <c r="E18" s="200">
        <v>120</v>
      </c>
      <c r="F18" s="200">
        <v>120</v>
      </c>
      <c r="G18" s="200">
        <v>120</v>
      </c>
      <c r="H18" s="200">
        <v>120</v>
      </c>
      <c r="I18" t="s">
        <v>509</v>
      </c>
    </row>
    <row r="19" spans="1:16" x14ac:dyDescent="0.25">
      <c r="A19" s="205"/>
      <c r="B19" s="205" t="s">
        <v>264</v>
      </c>
      <c r="C19" s="199">
        <f t="shared" si="0"/>
        <v>200</v>
      </c>
      <c r="D19" s="200">
        <v>200</v>
      </c>
      <c r="E19" s="200">
        <v>200</v>
      </c>
      <c r="F19" s="200">
        <v>200</v>
      </c>
      <c r="G19" s="200">
        <v>200</v>
      </c>
      <c r="H19" s="200">
        <v>200</v>
      </c>
      <c r="I19" t="s">
        <v>509</v>
      </c>
    </row>
    <row r="20" spans="1:16" x14ac:dyDescent="0.25">
      <c r="A20" s="205"/>
      <c r="B20" s="205" t="s">
        <v>265</v>
      </c>
      <c r="C20" s="199">
        <f t="shared" si="0"/>
        <v>300</v>
      </c>
      <c r="D20" s="200">
        <v>300</v>
      </c>
      <c r="E20" s="200">
        <v>300</v>
      </c>
      <c r="F20" s="200">
        <v>300</v>
      </c>
      <c r="G20" s="200">
        <v>300</v>
      </c>
      <c r="H20" s="200">
        <v>300</v>
      </c>
      <c r="I20" t="s">
        <v>509</v>
      </c>
    </row>
    <row r="21" spans="1:16" x14ac:dyDescent="0.25">
      <c r="A21" s="205"/>
      <c r="B21" s="205" t="s">
        <v>266</v>
      </c>
      <c r="C21" s="199">
        <f t="shared" si="0"/>
        <v>600</v>
      </c>
      <c r="D21" s="200">
        <v>600</v>
      </c>
      <c r="E21" s="200">
        <v>600</v>
      </c>
      <c r="F21" s="200">
        <v>600</v>
      </c>
      <c r="G21" s="200">
        <v>600</v>
      </c>
      <c r="H21" s="200">
        <v>600</v>
      </c>
      <c r="I21" t="s">
        <v>509</v>
      </c>
    </row>
    <row r="24" spans="1:16" x14ac:dyDescent="0.25">
      <c r="C24" s="123" t="s">
        <v>267</v>
      </c>
      <c r="D24" t="s">
        <v>246</v>
      </c>
      <c r="E24" t="s">
        <v>247</v>
      </c>
      <c r="F24" t="s">
        <v>248</v>
      </c>
      <c r="G24" t="s">
        <v>249</v>
      </c>
      <c r="H24" t="s">
        <v>250</v>
      </c>
    </row>
    <row r="25" spans="1:16" x14ac:dyDescent="0.25">
      <c r="C25" s="199" t="str">
        <f t="shared" ref="C25:C56" si="1">IF($D$1=1,D:D,IF($D$1=2,E:E,IF($D$1=3,F:F,IF($D$1=4,G:G,IF($D$1=5,H:H)))))</f>
        <v>Ceny jsou platné od 1.5.2022/Verze 22.2</v>
      </c>
      <c r="D25" s="200" t="s">
        <v>512</v>
      </c>
      <c r="E25" s="200" t="s">
        <v>513</v>
      </c>
      <c r="F25" s="200" t="s">
        <v>514</v>
      </c>
      <c r="G25" s="200" t="s">
        <v>515</v>
      </c>
      <c r="H25" s="200" t="s">
        <v>516</v>
      </c>
    </row>
    <row r="26" spans="1:16" x14ac:dyDescent="0.25">
      <c r="C26" s="199" t="str">
        <f t="shared" si="1"/>
        <v>Objednávkový formulář na hliníkové stoly</v>
      </c>
      <c r="D26" s="200" t="s">
        <v>268</v>
      </c>
      <c r="E26" s="200" t="s">
        <v>269</v>
      </c>
      <c r="F26" s="200" t="s">
        <v>270</v>
      </c>
      <c r="G26" s="200" t="s">
        <v>271</v>
      </c>
      <c r="H26" s="200" t="s">
        <v>272</v>
      </c>
    </row>
    <row r="27" spans="1:16" x14ac:dyDescent="0.25">
      <c r="C27" s="199" t="str">
        <f t="shared" si="1"/>
        <v>Rozměr profilu nohy</v>
      </c>
      <c r="D27" s="200" t="s">
        <v>273</v>
      </c>
      <c r="E27" s="200" t="s">
        <v>274</v>
      </c>
      <c r="F27" s="200" t="s">
        <v>275</v>
      </c>
      <c r="G27" s="200" t="s">
        <v>276</v>
      </c>
      <c r="H27" s="200" t="s">
        <v>277</v>
      </c>
    </row>
    <row r="28" spans="1:16" x14ac:dyDescent="0.25">
      <c r="C28" s="199" t="str">
        <f t="shared" si="1"/>
        <v>Povrchová úprava</v>
      </c>
      <c r="D28" s="200" t="s">
        <v>14</v>
      </c>
      <c r="E28" s="200" t="s">
        <v>14</v>
      </c>
      <c r="F28" s="200" t="s">
        <v>278</v>
      </c>
      <c r="G28" s="200" t="s">
        <v>279</v>
      </c>
      <c r="H28" s="200" t="s">
        <v>280</v>
      </c>
    </row>
    <row r="29" spans="1:16" x14ac:dyDescent="0.25">
      <c r="C29" s="199" t="str">
        <f t="shared" si="1"/>
        <v>nerez kartáčovaná</v>
      </c>
      <c r="D29" s="200" t="s">
        <v>281</v>
      </c>
      <c r="E29" s="200" t="s">
        <v>281</v>
      </c>
      <c r="F29" s="200" t="s">
        <v>282</v>
      </c>
      <c r="G29" s="200" t="s">
        <v>283</v>
      </c>
      <c r="H29" s="200" t="s">
        <v>284</v>
      </c>
    </row>
    <row r="30" spans="1:16" x14ac:dyDescent="0.25">
      <c r="C30" s="199" t="str">
        <f t="shared" si="1"/>
        <v>hliník eloxovaný</v>
      </c>
      <c r="D30" s="200" t="s">
        <v>285</v>
      </c>
      <c r="E30" s="200" t="s">
        <v>285</v>
      </c>
      <c r="F30" s="200" t="s">
        <v>286</v>
      </c>
      <c r="G30" s="200" t="s">
        <v>287</v>
      </c>
      <c r="H30" s="200" t="s">
        <v>288</v>
      </c>
    </row>
    <row r="31" spans="1:16" x14ac:dyDescent="0.25">
      <c r="C31" s="199" t="str">
        <f t="shared" si="1"/>
        <v>hliník kartáčovaný</v>
      </c>
      <c r="D31" s="200" t="s">
        <v>289</v>
      </c>
      <c r="E31" s="200" t="s">
        <v>289</v>
      </c>
      <c r="F31" s="200" t="s">
        <v>290</v>
      </c>
      <c r="G31" s="200" t="s">
        <v>291</v>
      </c>
      <c r="H31" s="200" t="s">
        <v>292</v>
      </c>
    </row>
    <row r="32" spans="1:16" x14ac:dyDescent="0.25">
      <c r="C32" s="199" t="str">
        <f t="shared" si="1"/>
        <v>Typ napojení nohou</v>
      </c>
      <c r="D32" s="200" t="s">
        <v>293</v>
      </c>
      <c r="E32" s="200" t="s">
        <v>294</v>
      </c>
      <c r="F32" s="200" t="s">
        <v>295</v>
      </c>
      <c r="G32" s="200" t="s">
        <v>296</v>
      </c>
      <c r="H32" s="200" t="s">
        <v>297</v>
      </c>
    </row>
    <row r="33" spans="3:8" x14ac:dyDescent="0.25">
      <c r="C33" s="199" t="str">
        <f t="shared" si="1"/>
        <v>A - vhodný pro dřevěnou desku</v>
      </c>
      <c r="D33" s="200" t="s">
        <v>298</v>
      </c>
      <c r="E33" s="200" t="s">
        <v>299</v>
      </c>
      <c r="F33" s="200" t="s">
        <v>300</v>
      </c>
      <c r="G33" s="200" t="s">
        <v>301</v>
      </c>
      <c r="H33" s="200" t="s">
        <v>302</v>
      </c>
    </row>
    <row r="34" spans="3:8" x14ac:dyDescent="0.25">
      <c r="C34" s="199" t="str">
        <f t="shared" si="1"/>
        <v>B - vhodný pro skleněnou desku</v>
      </c>
      <c r="D34" s="200" t="s">
        <v>303</v>
      </c>
      <c r="E34" s="200" t="s">
        <v>304</v>
      </c>
      <c r="F34" s="200" t="s">
        <v>305</v>
      </c>
      <c r="G34" s="200" t="s">
        <v>306</v>
      </c>
      <c r="H34" s="200" t="s">
        <v>307</v>
      </c>
    </row>
    <row r="35" spans="3:8" x14ac:dyDescent="0.25">
      <c r="C35" s="199" t="str">
        <f t="shared" si="1"/>
        <v>C - deska stolu je vložená</v>
      </c>
      <c r="D35" s="200" t="s">
        <v>308</v>
      </c>
      <c r="E35" s="200" t="s">
        <v>309</v>
      </c>
      <c r="F35" s="200" t="s">
        <v>310</v>
      </c>
      <c r="G35" s="200" t="s">
        <v>311</v>
      </c>
      <c r="H35" s="200" t="s">
        <v>312</v>
      </c>
    </row>
    <row r="36" spans="3:8" x14ac:dyDescent="0.25">
      <c r="C36" s="199" t="str">
        <f t="shared" si="1"/>
        <v>Tloušťka desky v mm</v>
      </c>
      <c r="D36" s="200" t="s">
        <v>313</v>
      </c>
      <c r="E36" s="200" t="s">
        <v>314</v>
      </c>
      <c r="F36" s="200" t="s">
        <v>315</v>
      </c>
      <c r="G36" s="200" t="s">
        <v>316</v>
      </c>
      <c r="H36" s="200" t="s">
        <v>317</v>
      </c>
    </row>
    <row r="37" spans="3:8" x14ac:dyDescent="0.25">
      <c r="C37" s="199" t="str">
        <f t="shared" si="1"/>
        <v>Počet kusů</v>
      </c>
      <c r="D37" s="200" t="s">
        <v>318</v>
      </c>
      <c r="E37" s="200" t="s">
        <v>319</v>
      </c>
      <c r="F37" s="200" t="s">
        <v>320</v>
      </c>
      <c r="G37" s="200" t="s">
        <v>321</v>
      </c>
      <c r="H37" s="200" t="s">
        <v>322</v>
      </c>
    </row>
    <row r="38" spans="3:8" x14ac:dyDescent="0.25">
      <c r="C38" s="199" t="str">
        <f t="shared" si="1"/>
        <v>Výška (H)</v>
      </c>
      <c r="D38" s="200" t="s">
        <v>323</v>
      </c>
      <c r="E38" s="200" t="s">
        <v>323</v>
      </c>
      <c r="F38" s="200" t="s">
        <v>324</v>
      </c>
      <c r="G38" s="200" t="s">
        <v>325</v>
      </c>
      <c r="H38" s="200" t="s">
        <v>326</v>
      </c>
    </row>
    <row r="39" spans="3:8" x14ac:dyDescent="0.25">
      <c r="C39" s="199" t="str">
        <f t="shared" si="1"/>
        <v>Šířka (W)</v>
      </c>
      <c r="D39" s="200" t="s">
        <v>327</v>
      </c>
      <c r="E39" s="200" t="s">
        <v>328</v>
      </c>
      <c r="F39" s="200" t="s">
        <v>329</v>
      </c>
      <c r="G39" s="200" t="s">
        <v>330</v>
      </c>
      <c r="H39" s="200" t="s">
        <v>331</v>
      </c>
    </row>
    <row r="40" spans="3:8" x14ac:dyDescent="0.25">
      <c r="C40" s="199" t="str">
        <f t="shared" si="1"/>
        <v>Délka (L)</v>
      </c>
      <c r="D40" s="200" t="s">
        <v>332</v>
      </c>
      <c r="E40" s="200" t="s">
        <v>333</v>
      </c>
      <c r="F40" s="200" t="s">
        <v>334</v>
      </c>
      <c r="G40" s="200" t="s">
        <v>335</v>
      </c>
      <c r="H40" s="200" t="s">
        <v>336</v>
      </c>
    </row>
    <row r="41" spans="3:8" x14ac:dyDescent="0.25">
      <c r="C41" s="199" t="str">
        <f t="shared" si="1"/>
        <v>Typ kluzáku</v>
      </c>
      <c r="D41" s="200" t="s">
        <v>337</v>
      </c>
      <c r="E41" s="200" t="s">
        <v>338</v>
      </c>
      <c r="F41" s="200" t="s">
        <v>339</v>
      </c>
      <c r="G41" s="200" t="s">
        <v>340</v>
      </c>
      <c r="H41" s="200" t="s">
        <v>341</v>
      </c>
    </row>
    <row r="42" spans="3:8" x14ac:dyDescent="0.25">
      <c r="C42" s="199" t="str">
        <f t="shared" si="1"/>
        <v>plastový</v>
      </c>
      <c r="D42" s="200" t="s">
        <v>342</v>
      </c>
      <c r="E42" s="200" t="s">
        <v>342</v>
      </c>
      <c r="F42" s="200" t="s">
        <v>343</v>
      </c>
      <c r="G42" s="200" t="s">
        <v>344</v>
      </c>
      <c r="H42" s="200" t="s">
        <v>345</v>
      </c>
    </row>
    <row r="43" spans="3:8" x14ac:dyDescent="0.25">
      <c r="C43" s="199" t="str">
        <f t="shared" si="1"/>
        <v>plastový s rektifikací</v>
      </c>
      <c r="D43" s="200" t="s">
        <v>346</v>
      </c>
      <c r="E43" s="200" t="s">
        <v>347</v>
      </c>
      <c r="F43" s="200" t="s">
        <v>348</v>
      </c>
      <c r="G43" s="200" t="s">
        <v>349</v>
      </c>
      <c r="H43" s="200" t="s">
        <v>350</v>
      </c>
    </row>
    <row r="44" spans="3:8" x14ac:dyDescent="0.25">
      <c r="C44" s="199" t="str">
        <f t="shared" si="1"/>
        <v>stůl</v>
      </c>
      <c r="D44" s="200" t="s">
        <v>64</v>
      </c>
      <c r="E44" s="200" t="s">
        <v>351</v>
      </c>
      <c r="F44" s="200" t="s">
        <v>352</v>
      </c>
      <c r="G44" s="200" t="s">
        <v>353</v>
      </c>
      <c r="H44" s="200" t="s">
        <v>354</v>
      </c>
    </row>
    <row r="45" spans="3:8" x14ac:dyDescent="0.25">
      <c r="C45" s="199" t="str">
        <f t="shared" si="1"/>
        <v>Ukázka typů napojení stolových nohou</v>
      </c>
      <c r="D45" s="200" t="s">
        <v>355</v>
      </c>
      <c r="E45" s="200" t="s">
        <v>356</v>
      </c>
      <c r="F45" s="200" t="s">
        <v>357</v>
      </c>
      <c r="G45" s="200" t="s">
        <v>358</v>
      </c>
      <c r="H45" s="200" t="s">
        <v>359</v>
      </c>
    </row>
    <row r="46" spans="3:8" x14ac:dyDescent="0.25">
      <c r="C46" s="199" t="str">
        <f t="shared" si="1"/>
        <v>Bez DPH</v>
      </c>
      <c r="D46" s="200" t="s">
        <v>468</v>
      </c>
      <c r="E46" s="200" t="s">
        <v>24</v>
      </c>
      <c r="F46" s="200" t="s">
        <v>471</v>
      </c>
      <c r="G46" s="200" t="s">
        <v>475</v>
      </c>
      <c r="H46" s="200" t="s">
        <v>476</v>
      </c>
    </row>
    <row r="47" spans="3:8" x14ac:dyDescent="0.25">
      <c r="C47" s="199" t="str">
        <f t="shared" si="1"/>
        <v>vč. DPH</v>
      </c>
      <c r="D47" s="200" t="s">
        <v>469</v>
      </c>
      <c r="E47" s="200" t="s">
        <v>470</v>
      </c>
      <c r="F47" s="200" t="s">
        <v>472</v>
      </c>
      <c r="G47" s="200" t="s">
        <v>473</v>
      </c>
      <c r="H47" s="200" t="s">
        <v>474</v>
      </c>
    </row>
    <row r="48" spans="3:8" x14ac:dyDescent="0.25">
      <c r="C48" s="199" t="str">
        <f t="shared" si="1"/>
        <v>Celková cena bez DPH</v>
      </c>
      <c r="D48" s="200" t="s">
        <v>360</v>
      </c>
      <c r="E48" s="200" t="s">
        <v>360</v>
      </c>
      <c r="F48" s="200" t="s">
        <v>361</v>
      </c>
      <c r="G48" s="200" t="s">
        <v>362</v>
      </c>
      <c r="H48" s="200" t="s">
        <v>363</v>
      </c>
    </row>
    <row r="49" spans="3:8" x14ac:dyDescent="0.25">
      <c r="C49" s="199" t="str">
        <f t="shared" si="1"/>
        <v>Vyplněnou objednávku zašlete na adresu</v>
      </c>
      <c r="D49" s="200" t="s">
        <v>364</v>
      </c>
      <c r="E49" s="200" t="s">
        <v>365</v>
      </c>
      <c r="F49" s="200" t="s">
        <v>366</v>
      </c>
      <c r="G49" s="200" t="s">
        <v>367</v>
      </c>
      <c r="H49" s="200" t="s">
        <v>368</v>
      </c>
    </row>
    <row r="50" spans="3:8" x14ac:dyDescent="0.25">
      <c r="C50" s="199" t="str">
        <f t="shared" si="1"/>
        <v>objednavky@demos-trade.com</v>
      </c>
      <c r="D50" s="202" t="s">
        <v>369</v>
      </c>
      <c r="E50" s="203" t="s">
        <v>369</v>
      </c>
      <c r="F50" s="202" t="s">
        <v>370</v>
      </c>
      <c r="G50" s="200" t="s">
        <v>371</v>
      </c>
      <c r="H50" s="200" t="s">
        <v>369</v>
      </c>
    </row>
    <row r="51" spans="3:8" x14ac:dyDescent="0.25">
      <c r="C51" s="199" t="str">
        <f t="shared" si="1"/>
        <v>Poznámky</v>
      </c>
      <c r="D51" s="204" t="s">
        <v>372</v>
      </c>
      <c r="E51" s="200" t="s">
        <v>372</v>
      </c>
      <c r="F51" s="200" t="s">
        <v>373</v>
      </c>
      <c r="G51" s="200" t="s">
        <v>374</v>
      </c>
      <c r="H51" s="200" t="s">
        <v>375</v>
      </c>
    </row>
    <row r="52" spans="3:8" x14ac:dyDescent="0.25">
      <c r="C52" s="199" t="str">
        <f t="shared" si="1"/>
        <v>IČ:</v>
      </c>
      <c r="D52" s="204" t="s">
        <v>376</v>
      </c>
      <c r="E52" s="200" t="s">
        <v>376</v>
      </c>
      <c r="F52" s="200" t="s">
        <v>377</v>
      </c>
      <c r="G52" s="200" t="s">
        <v>378</v>
      </c>
      <c r="H52" s="200" t="s">
        <v>379</v>
      </c>
    </row>
    <row r="53" spans="3:8" x14ac:dyDescent="0.25">
      <c r="C53" s="199" t="str">
        <f t="shared" si="1"/>
        <v>Zákazník</v>
      </c>
      <c r="D53" s="204" t="s">
        <v>380</v>
      </c>
      <c r="E53" s="200" t="s">
        <v>380</v>
      </c>
      <c r="F53" s="200" t="s">
        <v>381</v>
      </c>
      <c r="G53" s="200" t="s">
        <v>382</v>
      </c>
      <c r="H53" s="200" t="s">
        <v>383</v>
      </c>
    </row>
    <row r="54" spans="3:8" x14ac:dyDescent="0.25">
      <c r="C54" s="199" t="str">
        <f t="shared" si="1"/>
        <v>Kontaktní tel.</v>
      </c>
      <c r="D54" s="204" t="s">
        <v>384</v>
      </c>
      <c r="E54" s="200" t="s">
        <v>385</v>
      </c>
      <c r="F54" s="200" t="s">
        <v>386</v>
      </c>
      <c r="G54" s="200" t="s">
        <v>387</v>
      </c>
      <c r="H54" s="200" t="s">
        <v>388</v>
      </c>
    </row>
    <row r="55" spans="3:8" x14ac:dyDescent="0.25">
      <c r="C55" s="199" t="str">
        <f t="shared" si="1"/>
        <v>Kontaktní e-mail</v>
      </c>
      <c r="D55" s="204" t="s">
        <v>389</v>
      </c>
      <c r="E55" s="200" t="s">
        <v>390</v>
      </c>
      <c r="F55" s="200" t="s">
        <v>391</v>
      </c>
      <c r="G55" s="200" t="s">
        <v>392</v>
      </c>
      <c r="H55" s="200" t="s">
        <v>393</v>
      </c>
    </row>
    <row r="56" spans="3:8" x14ac:dyDescent="0.25">
      <c r="C56" s="199" t="str">
        <f t="shared" si="1"/>
        <v>Adresa provozovny</v>
      </c>
      <c r="D56" s="204" t="s">
        <v>394</v>
      </c>
      <c r="E56" s="200" t="s">
        <v>395</v>
      </c>
      <c r="F56" s="200" t="s">
        <v>396</v>
      </c>
      <c r="G56" s="200" t="s">
        <v>397</v>
      </c>
      <c r="H56" s="200" t="s">
        <v>398</v>
      </c>
    </row>
    <row r="57" spans="3:8" x14ac:dyDescent="0.25">
      <c r="C57" s="199" t="str">
        <f t="shared" ref="C57:C79" si="2">IF($D$1=1,D:D,IF($D$1=2,E:E,IF($D$1=3,F:F,IF($D$1=4,G:G,IF($D$1=5,H:H)))))</f>
        <v>Číslo objednávky</v>
      </c>
      <c r="D57" s="204" t="s">
        <v>399</v>
      </c>
      <c r="E57" s="200" t="s">
        <v>399</v>
      </c>
      <c r="F57" s="200" t="s">
        <v>400</v>
      </c>
      <c r="G57" s="200" t="s">
        <v>401</v>
      </c>
      <c r="H57" s="200" t="s">
        <v>402</v>
      </c>
    </row>
    <row r="58" spans="3:8" x14ac:dyDescent="0.25">
      <c r="C58" s="199" t="str">
        <f t="shared" si="2"/>
        <v>Sleva</v>
      </c>
      <c r="D58" s="204" t="s">
        <v>403</v>
      </c>
      <c r="E58" s="200" t="s">
        <v>404</v>
      </c>
      <c r="F58" s="200" t="s">
        <v>405</v>
      </c>
      <c r="G58" s="200" t="s">
        <v>406</v>
      </c>
      <c r="H58" s="200" t="s">
        <v>407</v>
      </c>
    </row>
    <row r="59" spans="3:8" x14ac:dyDescent="0.25">
      <c r="C59" s="199" t="str">
        <f t="shared" si="2"/>
        <v>Pokud je vybrán profil nohy v rozměru 100 x 50 mm, jsou podélné luby v profilu 50 x 50 mm.</v>
      </c>
      <c r="D59" s="204" t="s">
        <v>408</v>
      </c>
      <c r="E59" s="200" t="s">
        <v>409</v>
      </c>
      <c r="F59" s="200" t="s">
        <v>410</v>
      </c>
      <c r="G59" s="200" t="s">
        <v>411</v>
      </c>
      <c r="H59" s="200" t="s">
        <v>412</v>
      </c>
    </row>
    <row r="60" spans="3:8" x14ac:dyDescent="0.25">
      <c r="C60" s="199" t="str">
        <f t="shared" si="2"/>
        <v>Spojovací kování potřebné pro sestavení stolu je součástí balení.</v>
      </c>
      <c r="D60" s="204" t="s">
        <v>413</v>
      </c>
      <c r="E60" s="200" t="s">
        <v>414</v>
      </c>
      <c r="F60" s="200" t="s">
        <v>415</v>
      </c>
      <c r="G60" s="200" t="s">
        <v>416</v>
      </c>
      <c r="H60" s="200" t="s">
        <v>417</v>
      </c>
    </row>
    <row r="61" spans="3:8" x14ac:dyDescent="0.25">
      <c r="C61" s="199" t="str">
        <f t="shared" si="2"/>
        <v>Součástí balení každého stolu jsou gumové čočky pro kombinaci se skleněnou deskou.</v>
      </c>
      <c r="D61" s="204" t="s">
        <v>418</v>
      </c>
      <c r="E61" s="200" t="s">
        <v>419</v>
      </c>
      <c r="F61" s="200" t="s">
        <v>420</v>
      </c>
      <c r="G61" s="200" t="s">
        <v>421</v>
      </c>
      <c r="H61" s="200" t="s">
        <v>422</v>
      </c>
    </row>
    <row r="62" spans="3:8" x14ac:dyDescent="0.25">
      <c r="C62" s="199" t="str">
        <f t="shared" si="2"/>
        <v>Desky s plných materiálů je možné např. lepit nebo šroubovat (nutno navrtat otvory skrz profily).</v>
      </c>
      <c r="D62" s="204" t="s">
        <v>423</v>
      </c>
      <c r="E62" s="200" t="s">
        <v>424</v>
      </c>
      <c r="F62" s="200" t="s">
        <v>425</v>
      </c>
      <c r="G62" s="200" t="s">
        <v>426</v>
      </c>
      <c r="H62" s="200" t="s">
        <v>427</v>
      </c>
    </row>
    <row r="63" spans="3:8" x14ac:dyDescent="0.25">
      <c r="C63" s="199" t="str">
        <f t="shared" si="2"/>
        <v>Nosnost stolu 500 kg.</v>
      </c>
      <c r="D63" s="204" t="s">
        <v>428</v>
      </c>
      <c r="E63" s="200" t="s">
        <v>429</v>
      </c>
      <c r="F63" s="200" t="s">
        <v>430</v>
      </c>
      <c r="G63" s="200" t="s">
        <v>431</v>
      </c>
      <c r="H63" s="200" t="s">
        <v>432</v>
      </c>
    </row>
    <row r="64" spans="3:8" x14ac:dyDescent="0.25">
      <c r="C64" s="199" t="str">
        <f t="shared" si="2"/>
        <v>Vždy používejte aktuální verzi formuláře, který je dostupný na našich stánkách.</v>
      </c>
      <c r="D64" s="200" t="s">
        <v>433</v>
      </c>
      <c r="E64" s="200" t="s">
        <v>434</v>
      </c>
      <c r="F64" s="200" t="s">
        <v>435</v>
      </c>
      <c r="G64" s="200" t="s">
        <v>436</v>
      </c>
      <c r="H64" s="200" t="s">
        <v>437</v>
      </c>
    </row>
    <row r="65" spans="3:8" x14ac:dyDescent="0.25">
      <c r="C65" s="199" t="str">
        <f t="shared" si="2"/>
        <v>Objednávka</v>
      </c>
      <c r="D65" s="200" t="s">
        <v>438</v>
      </c>
      <c r="E65" s="200" t="s">
        <v>438</v>
      </c>
      <c r="F65" s="200" t="s">
        <v>439</v>
      </c>
      <c r="G65" s="200" t="s">
        <v>440</v>
      </c>
      <c r="H65" s="200" t="s">
        <v>441</v>
      </c>
    </row>
    <row r="66" spans="3:8" x14ac:dyDescent="0.25">
      <c r="C66" s="199" t="str">
        <f t="shared" si="2"/>
        <v>Standardní termín dodání je do 12 pracovních dnů.</v>
      </c>
      <c r="D66" s="204" t="s">
        <v>442</v>
      </c>
      <c r="E66" s="200" t="s">
        <v>443</v>
      </c>
      <c r="F66" s="200" t="s">
        <v>444</v>
      </c>
      <c r="G66" s="200" t="s">
        <v>445</v>
      </c>
      <c r="H66" s="200" t="s">
        <v>446</v>
      </c>
    </row>
    <row r="67" spans="3:8" x14ac:dyDescent="0.25">
      <c r="C67" s="199" t="str">
        <f t="shared" si="2"/>
        <v>Hlavní strana</v>
      </c>
      <c r="D67" s="204" t="s">
        <v>447</v>
      </c>
      <c r="E67" s="200" t="s">
        <v>448</v>
      </c>
      <c r="F67" s="200" t="s">
        <v>449</v>
      </c>
      <c r="G67" s="200" t="s">
        <v>450</v>
      </c>
      <c r="H67" s="200" t="s">
        <v>451</v>
      </c>
    </row>
    <row r="68" spans="3:8" x14ac:dyDescent="0.25">
      <c r="C68" s="199" t="str">
        <f t="shared" si="2"/>
        <v>Dále</v>
      </c>
      <c r="D68" s="204" t="s">
        <v>463</v>
      </c>
      <c r="E68" s="200" t="s">
        <v>465</v>
      </c>
      <c r="F68" s="200" t="s">
        <v>464</v>
      </c>
      <c r="G68" s="200" t="s">
        <v>466</v>
      </c>
      <c r="H68" s="200" t="s">
        <v>462</v>
      </c>
    </row>
    <row r="69" spans="3:8" x14ac:dyDescent="0.25">
      <c r="C69" s="199" t="str">
        <f t="shared" si="2"/>
        <v>Údaje zákazníka</v>
      </c>
      <c r="D69" s="204" t="s">
        <v>467</v>
      </c>
      <c r="E69" s="200" t="s">
        <v>452</v>
      </c>
      <c r="F69" s="200" t="s">
        <v>453</v>
      </c>
      <c r="G69" s="200" t="s">
        <v>454</v>
      </c>
      <c r="H69" s="200" t="s">
        <v>455</v>
      </c>
    </row>
    <row r="70" spans="3:8" x14ac:dyDescent="0.25">
      <c r="C70" s="199" t="str">
        <f t="shared" si="2"/>
        <v>Souhrn</v>
      </c>
      <c r="D70" s="204" t="s">
        <v>482</v>
      </c>
      <c r="E70" s="200" t="s">
        <v>483</v>
      </c>
      <c r="F70" s="200" t="s">
        <v>484</v>
      </c>
      <c r="G70" s="200" t="s">
        <v>485</v>
      </c>
      <c r="H70" s="200" t="s">
        <v>486</v>
      </c>
    </row>
    <row r="71" spans="3:8" x14ac:dyDescent="0.25">
      <c r="C71" s="199" t="str">
        <f t="shared" si="2"/>
        <v>Přejít na:</v>
      </c>
      <c r="D71" s="200" t="s">
        <v>487</v>
      </c>
      <c r="E71" s="204" t="s">
        <v>488</v>
      </c>
      <c r="F71" s="200" t="s">
        <v>489</v>
      </c>
      <c r="G71" s="200" t="s">
        <v>490</v>
      </c>
      <c r="H71" s="200" t="s">
        <v>491</v>
      </c>
    </row>
    <row r="72" spans="3:8" x14ac:dyDescent="0.25">
      <c r="C72" s="199" t="str">
        <f t="shared" si="2"/>
        <v>Zpět na výběr profilu</v>
      </c>
      <c r="D72" s="204" t="s">
        <v>477</v>
      </c>
      <c r="E72" s="200" t="s">
        <v>481</v>
      </c>
      <c r="F72" s="200" t="s">
        <v>480</v>
      </c>
      <c r="G72" s="200" t="s">
        <v>479</v>
      </c>
      <c r="H72" s="200" t="s">
        <v>478</v>
      </c>
    </row>
    <row r="73" spans="3:8" x14ac:dyDescent="0.25">
      <c r="C73" s="199" t="str">
        <f t="shared" si="2"/>
        <v>Kč</v>
      </c>
      <c r="D73" s="204" t="s">
        <v>456</v>
      </c>
      <c r="E73" s="200" t="s">
        <v>457</v>
      </c>
      <c r="F73" s="200" t="s">
        <v>458</v>
      </c>
      <c r="G73" s="200" t="s">
        <v>459</v>
      </c>
      <c r="H73" s="200" t="s">
        <v>457</v>
      </c>
    </row>
    <row r="74" spans="3:8" x14ac:dyDescent="0.25">
      <c r="C74" s="199">
        <f t="shared" si="2"/>
        <v>0</v>
      </c>
      <c r="D74" s="200"/>
      <c r="E74" s="200"/>
      <c r="F74" s="200"/>
      <c r="G74" s="200"/>
      <c r="H74" s="200"/>
    </row>
    <row r="75" spans="3:8" x14ac:dyDescent="0.25">
      <c r="C75" s="199" t="str">
        <f t="shared" si="2"/>
        <v>50 x 50 mm</v>
      </c>
      <c r="D75" s="201" t="s">
        <v>460</v>
      </c>
      <c r="E75" s="201" t="s">
        <v>460</v>
      </c>
      <c r="F75" s="201" t="s">
        <v>460</v>
      </c>
      <c r="G75" s="201" t="s">
        <v>460</v>
      </c>
      <c r="H75" s="201" t="s">
        <v>460</v>
      </c>
    </row>
    <row r="76" spans="3:8" x14ac:dyDescent="0.25">
      <c r="C76" s="199" t="str">
        <f t="shared" si="2"/>
        <v>100 x 50 mm</v>
      </c>
      <c r="D76" s="201" t="s">
        <v>461</v>
      </c>
      <c r="E76" s="201" t="s">
        <v>461</v>
      </c>
      <c r="F76" s="201" t="s">
        <v>461</v>
      </c>
      <c r="G76" s="201" t="s">
        <v>461</v>
      </c>
      <c r="H76" s="201" t="s">
        <v>461</v>
      </c>
    </row>
    <row r="77" spans="3:8" x14ac:dyDescent="0.25">
      <c r="C77" s="199" t="str">
        <f t="shared" si="2"/>
        <v>Základní cena celkem</v>
      </c>
      <c r="D77" s="200" t="s">
        <v>27</v>
      </c>
      <c r="E77" s="200" t="s">
        <v>495</v>
      </c>
      <c r="F77" s="200" t="s">
        <v>497</v>
      </c>
      <c r="G77" s="200" t="s">
        <v>499</v>
      </c>
      <c r="H77" s="200" t="s">
        <v>501</v>
      </c>
    </row>
    <row r="78" spans="3:8" x14ac:dyDescent="0.25">
      <c r="C78" s="199" t="str">
        <f t="shared" si="2"/>
        <v>Cena po slevě celkem</v>
      </c>
      <c r="D78" s="200" t="s">
        <v>28</v>
      </c>
      <c r="E78" s="200" t="s">
        <v>496</v>
      </c>
      <c r="F78" s="200" t="s">
        <v>498</v>
      </c>
      <c r="G78" s="200" t="s">
        <v>500</v>
      </c>
      <c r="H78" s="200" t="s">
        <v>502</v>
      </c>
    </row>
    <row r="79" spans="3:8" x14ac:dyDescent="0.25">
      <c r="C79" s="199" t="str">
        <f t="shared" si="2"/>
        <v>Cenová kalkulace</v>
      </c>
      <c r="D79" s="200" t="s">
        <v>23</v>
      </c>
      <c r="E79" s="200" t="s">
        <v>506</v>
      </c>
      <c r="F79" s="200" t="s">
        <v>505</v>
      </c>
      <c r="G79" s="200" t="s">
        <v>504</v>
      </c>
      <c r="H79" s="200" t="s">
        <v>503</v>
      </c>
    </row>
  </sheetData>
  <dataValidations disablePrompts="1" count="1">
    <dataValidation type="list" allowBlank="1" showInputMessage="1" showErrorMessage="1" sqref="D24" xr:uid="{00000000-0002-0000-0300-000000000000}">
      <formula1>$I$25:$I$28</formula1>
    </dataValidation>
  </dataValidations>
  <hyperlinks>
    <hyperlink ref="F50" r:id="rId1" xr:uid="{00000000-0004-0000-0300-000000000000}"/>
    <hyperlink ref="D50" r:id="rId2" xr:uid="{00000000-0004-0000-0300-000001000000}"/>
    <hyperlink ref="E50" r:id="rId3" xr:uid="{00000000-0004-0000-0300-000002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AC150"/>
  <sheetViews>
    <sheetView view="pageBreakPreview" zoomScaleNormal="100" zoomScaleSheetLayoutView="100" workbookViewId="0">
      <selection activeCell="J19" sqref="J19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3" width="9.140625" style="1"/>
    <col min="14" max="15" width="11.140625" style="1" customWidth="1"/>
    <col min="16" max="34" width="11.5703125" style="1" customWidth="1"/>
    <col min="35" max="16384" width="9.140625" style="1"/>
  </cols>
  <sheetData>
    <row r="1" spans="1:10" ht="18" x14ac:dyDescent="0.25">
      <c r="A1" s="15" t="s">
        <v>146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28" t="s">
        <v>0</v>
      </c>
      <c r="B3" s="228"/>
      <c r="C3" s="321"/>
      <c r="D3" s="321"/>
      <c r="E3" s="321"/>
      <c r="F3" s="1" t="s">
        <v>1</v>
      </c>
      <c r="H3" s="322"/>
      <c r="I3" s="322"/>
      <c r="J3" s="19"/>
    </row>
    <row r="4" spans="1:10" ht="15.75" customHeight="1" thickBot="1" x14ac:dyDescent="0.25">
      <c r="A4" s="228" t="s">
        <v>2</v>
      </c>
      <c r="B4" s="228"/>
      <c r="C4" s="321"/>
      <c r="D4" s="321"/>
      <c r="E4" s="321"/>
      <c r="J4" s="94"/>
    </row>
    <row r="5" spans="1:10" ht="15.75" customHeight="1" thickBot="1" x14ac:dyDescent="0.25">
      <c r="A5" s="228" t="s">
        <v>3</v>
      </c>
      <c r="B5" s="228"/>
      <c r="C5" s="323"/>
      <c r="D5" s="321"/>
      <c r="E5" s="321"/>
      <c r="F5" s="1" t="s">
        <v>4</v>
      </c>
      <c r="H5" s="324">
        <v>0</v>
      </c>
      <c r="I5" s="324"/>
      <c r="J5" s="20"/>
    </row>
    <row r="6" spans="1:10" ht="15.75" customHeight="1" thickBot="1" x14ac:dyDescent="0.25">
      <c r="A6" s="1" t="str">
        <f>'50x50'!Y50</f>
        <v>Email:</v>
      </c>
      <c r="C6" s="325"/>
      <c r="D6" s="326"/>
      <c r="E6" s="326"/>
      <c r="J6" s="94"/>
    </row>
    <row r="7" spans="1:10" ht="31.5" customHeight="1" thickBot="1" x14ac:dyDescent="0.25">
      <c r="A7" s="1" t="s">
        <v>5</v>
      </c>
      <c r="C7" s="327"/>
      <c r="D7" s="328"/>
      <c r="E7" s="328"/>
      <c r="F7" s="328"/>
      <c r="G7" s="328"/>
      <c r="H7" s="328"/>
      <c r="I7" s="329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30" t="s">
        <v>10</v>
      </c>
      <c r="B13" s="331"/>
      <c r="C13" s="331"/>
      <c r="D13" s="331"/>
      <c r="E13" s="332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1300</v>
      </c>
      <c r="D15" s="64">
        <v>1900</v>
      </c>
      <c r="E15" s="65">
        <f>D15-C15</f>
        <v>600</v>
      </c>
      <c r="F15" s="333" t="str">
        <f>IF(D15&gt;D18,"zadaná délka výsuvu - C - je větší než maximální přípustná délka pro tento rozměr",IF(D15&lt;C15,"délka v rozložením stavu musí být větší než ve složeném",""))</f>
        <v/>
      </c>
      <c r="G15" s="333"/>
      <c r="H15" s="333"/>
      <c r="I15" s="333"/>
    </row>
    <row r="16" spans="1:10" ht="6" customHeight="1" x14ac:dyDescent="0.2">
      <c r="A16" s="49"/>
      <c r="B16" s="98"/>
      <c r="C16" s="51"/>
      <c r="D16" s="52"/>
      <c r="E16" s="53"/>
      <c r="F16" s="333"/>
      <c r="G16" s="333"/>
      <c r="H16" s="333"/>
      <c r="I16" s="333"/>
    </row>
    <row r="17" spans="1:20" ht="15" customHeight="1" x14ac:dyDescent="0.2">
      <c r="A17" s="305" t="s">
        <v>163</v>
      </c>
      <c r="B17" s="306"/>
      <c r="C17" s="307"/>
      <c r="D17" s="101">
        <f>C15+E17</f>
        <v>1900</v>
      </c>
      <c r="E17" s="102">
        <f>IF(Z134&gt;E18,E18,Z134)</f>
        <v>600</v>
      </c>
      <c r="F17" s="333"/>
      <c r="G17" s="333"/>
      <c r="H17" s="333"/>
      <c r="I17" s="333"/>
    </row>
    <row r="18" spans="1:20" ht="15" customHeight="1" thickBot="1" x14ac:dyDescent="0.25">
      <c r="A18" s="302" t="s">
        <v>97</v>
      </c>
      <c r="B18" s="303"/>
      <c r="C18" s="304"/>
      <c r="D18" s="67">
        <f>E18+C15</f>
        <v>2100</v>
      </c>
      <c r="E18" s="66">
        <f>W134</f>
        <v>800</v>
      </c>
      <c r="F18" s="333"/>
      <c r="G18" s="333"/>
      <c r="H18" s="333"/>
      <c r="I18" s="333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38" t="s">
        <v>14</v>
      </c>
      <c r="B20" s="239"/>
      <c r="C20" s="240"/>
      <c r="D20" s="2"/>
      <c r="E20" s="2"/>
    </row>
    <row r="21" spans="1:20" x14ac:dyDescent="0.2">
      <c r="A21" s="334" t="s">
        <v>177</v>
      </c>
      <c r="B21" s="335"/>
      <c r="C21" s="336"/>
      <c r="D21" s="2"/>
      <c r="E21" s="2"/>
    </row>
    <row r="22" spans="1:20" ht="13.5" thickBot="1" x14ac:dyDescent="0.25">
      <c r="A22" s="311" t="str">
        <f>IF(A21=X58,"Vyberte barvu níže:","")</f>
        <v/>
      </c>
      <c r="B22" s="312"/>
      <c r="C22" s="313"/>
      <c r="D22" s="2"/>
      <c r="E22" s="2"/>
    </row>
    <row r="23" spans="1:20" ht="13.5" thickBot="1" x14ac:dyDescent="0.25">
      <c r="A23" s="314"/>
      <c r="B23" s="315"/>
      <c r="C23" s="106"/>
      <c r="D23" s="2"/>
      <c r="E23" s="2"/>
    </row>
    <row r="24" spans="1:20" x14ac:dyDescent="0.2">
      <c r="A24" s="238" t="s">
        <v>15</v>
      </c>
      <c r="B24" s="239"/>
      <c r="C24" s="240"/>
      <c r="D24" s="2"/>
      <c r="E24" s="2"/>
    </row>
    <row r="25" spans="1:20" x14ac:dyDescent="0.2">
      <c r="A25" s="338" t="s">
        <v>147</v>
      </c>
      <c r="B25" s="339"/>
      <c r="C25" s="340"/>
      <c r="D25" s="2"/>
      <c r="E25" s="2"/>
    </row>
    <row r="26" spans="1:20" x14ac:dyDescent="0.2">
      <c r="A26" s="58"/>
      <c r="B26" s="97"/>
      <c r="C26" s="59"/>
      <c r="D26" s="2"/>
      <c r="E26" s="2"/>
      <c r="L26" s="60"/>
    </row>
    <row r="27" spans="1:20" x14ac:dyDescent="0.2">
      <c r="A27" s="238" t="s">
        <v>91</v>
      </c>
      <c r="B27" s="239"/>
      <c r="C27" s="240"/>
      <c r="D27" s="2"/>
      <c r="E27" s="2"/>
    </row>
    <row r="28" spans="1:20" x14ac:dyDescent="0.2">
      <c r="A28" s="429" t="s">
        <v>17</v>
      </c>
      <c r="B28" s="430"/>
      <c r="C28" s="431"/>
      <c r="D28" s="2"/>
      <c r="E28" s="2"/>
    </row>
    <row r="29" spans="1:20" ht="13.5" thickBot="1" x14ac:dyDescent="0.25">
      <c r="A29" s="308"/>
      <c r="B29" s="309"/>
      <c r="C29" s="310"/>
      <c r="D29" s="2"/>
      <c r="E29" s="2"/>
      <c r="R29" s="428" t="s">
        <v>18</v>
      </c>
      <c r="S29" s="428"/>
      <c r="T29" s="428"/>
    </row>
    <row r="30" spans="1:20" s="62" customFormat="1" x14ac:dyDescent="0.2">
      <c r="A30" s="238" t="s">
        <v>167</v>
      </c>
      <c r="B30" s="239"/>
      <c r="C30" s="240"/>
      <c r="D30" s="61"/>
      <c r="E30" s="61"/>
      <c r="R30" s="342" t="s">
        <v>39</v>
      </c>
      <c r="S30" s="342"/>
      <c r="T30" s="342"/>
    </row>
    <row r="31" spans="1:20" s="62" customFormat="1" ht="13.5" thickBot="1" x14ac:dyDescent="0.25">
      <c r="A31" s="348" t="s">
        <v>168</v>
      </c>
      <c r="B31" s="349"/>
      <c r="C31" s="350"/>
      <c r="D31" s="61"/>
      <c r="E31" s="61"/>
    </row>
    <row r="32" spans="1:20" ht="13.5" thickBot="1" x14ac:dyDescent="0.25">
      <c r="D32" s="2"/>
      <c r="E32" s="99" t="s">
        <v>148</v>
      </c>
    </row>
    <row r="33" spans="1:9" ht="13.5" hidden="1" thickBot="1" x14ac:dyDescent="0.25">
      <c r="D33" s="2"/>
      <c r="E33" s="2"/>
    </row>
    <row r="34" spans="1:9" ht="13.5" hidden="1" thickBot="1" x14ac:dyDescent="0.25">
      <c r="D34" s="2"/>
      <c r="E34" s="2"/>
    </row>
    <row r="35" spans="1:9" ht="10.5" hidden="1" customHeight="1" x14ac:dyDescent="0.2">
      <c r="D35" s="2"/>
      <c r="E35" s="2"/>
    </row>
    <row r="36" spans="1:9" ht="13.5" hidden="1" thickBot="1" x14ac:dyDescent="0.25"/>
    <row r="37" spans="1:9" ht="13.5" hidden="1" thickBot="1" x14ac:dyDescent="0.25">
      <c r="F37" s="94"/>
      <c r="H37" s="94"/>
    </row>
    <row r="38" spans="1:9" ht="15" customHeight="1" x14ac:dyDescent="0.2">
      <c r="A38" s="272" t="s">
        <v>238</v>
      </c>
      <c r="B38" s="273"/>
      <c r="C38" s="273"/>
      <c r="D38" s="273"/>
      <c r="E38" s="274"/>
      <c r="F38" s="319" t="str">
        <f>IF(AND(T120&gt;1,T120&lt;13),"Vkladová deska z LTD 12 mm bílá nebo černá.","")</f>
        <v/>
      </c>
      <c r="G38" s="320"/>
      <c r="H38" s="320"/>
      <c r="I38" s="320"/>
    </row>
    <row r="39" spans="1:9" ht="13.5" thickBot="1" x14ac:dyDescent="0.25">
      <c r="A39" s="343" t="s">
        <v>20</v>
      </c>
      <c r="B39" s="344"/>
      <c r="C39" s="344"/>
      <c r="D39" s="344"/>
      <c r="E39" s="345"/>
      <c r="F39" s="319"/>
      <c r="G39" s="320"/>
      <c r="H39" s="320"/>
      <c r="I39" s="320"/>
    </row>
    <row r="40" spans="1:9" ht="12.75" customHeight="1" x14ac:dyDescent="0.2">
      <c r="A40" s="10"/>
      <c r="B40" s="94"/>
      <c r="C40" s="95"/>
      <c r="D40" s="346" t="str">
        <f>IF(ISTEXT(INDEX(Y87:Y108,T120,1)),INDEX(Y87:Y108,T120,1),"")</f>
        <v/>
      </c>
      <c r="E40" s="346"/>
      <c r="F40" s="346"/>
      <c r="G40" s="346"/>
      <c r="H40" s="346"/>
      <c r="I40" s="346"/>
    </row>
    <row r="41" spans="1:9" x14ac:dyDescent="0.2">
      <c r="A41" s="239" t="s">
        <v>21</v>
      </c>
      <c r="B41" s="239"/>
      <c r="C41" s="239"/>
      <c r="D41" s="346"/>
      <c r="E41" s="346"/>
      <c r="F41" s="346"/>
      <c r="G41" s="346"/>
      <c r="H41" s="346"/>
      <c r="I41" s="346"/>
    </row>
    <row r="42" spans="1:9" ht="13.5" thickBot="1" x14ac:dyDescent="0.25">
      <c r="A42" s="347" t="s">
        <v>22</v>
      </c>
      <c r="B42" s="347"/>
      <c r="C42" s="347"/>
      <c r="D42" s="346"/>
      <c r="E42" s="346"/>
      <c r="F42" s="346"/>
      <c r="G42" s="346"/>
      <c r="H42" s="346"/>
      <c r="I42" s="346"/>
    </row>
    <row r="43" spans="1:9" ht="13.5" thickBot="1" x14ac:dyDescent="0.25">
      <c r="D43" s="346"/>
      <c r="E43" s="346"/>
      <c r="F43" s="346"/>
      <c r="G43" s="346"/>
      <c r="H43" s="346"/>
      <c r="I43" s="346"/>
    </row>
    <row r="44" spans="1:9" ht="19.5" customHeight="1" x14ac:dyDescent="0.2">
      <c r="A44" s="351" t="s">
        <v>23</v>
      </c>
      <c r="B44" s="351"/>
      <c r="C44" s="351"/>
      <c r="D44" s="351"/>
      <c r="E44" s="351"/>
      <c r="F44" s="351"/>
    </row>
    <row r="45" spans="1:9" ht="19.5" customHeight="1" x14ac:dyDescent="0.2">
      <c r="A45" s="3"/>
      <c r="B45" s="96"/>
      <c r="C45" s="352" t="s">
        <v>24</v>
      </c>
      <c r="D45" s="353"/>
      <c r="E45" s="352" t="s">
        <v>25</v>
      </c>
      <c r="F45" s="354"/>
      <c r="G45" s="103"/>
    </row>
    <row r="46" spans="1:9" ht="19.5" customHeight="1" x14ac:dyDescent="0.2">
      <c r="A46" s="5" t="s">
        <v>26</v>
      </c>
      <c r="B46" s="6"/>
      <c r="C46" s="262" t="e">
        <f>T82+(X119+X120)*X117</f>
        <v>#N/A</v>
      </c>
      <c r="D46" s="262"/>
      <c r="E46" s="263" t="e">
        <f>C46*1.21</f>
        <v>#N/A</v>
      </c>
      <c r="F46" s="263"/>
      <c r="G46" s="104"/>
      <c r="I46" s="100"/>
    </row>
    <row r="47" spans="1:9" ht="19.5" customHeight="1" x14ac:dyDescent="0.2">
      <c r="A47" s="7" t="s">
        <v>19</v>
      </c>
      <c r="B47" s="8"/>
      <c r="C47" s="264">
        <f>T83</f>
        <v>0</v>
      </c>
      <c r="D47" s="264"/>
      <c r="E47" s="265">
        <f>C47*1.21</f>
        <v>0</v>
      </c>
      <c r="F47" s="266"/>
      <c r="G47" s="104"/>
      <c r="I47" s="100"/>
    </row>
    <row r="48" spans="1:9" ht="19.5" customHeight="1" x14ac:dyDescent="0.2">
      <c r="A48" s="12" t="s">
        <v>27</v>
      </c>
      <c r="B48" s="13"/>
      <c r="C48" s="355" t="e">
        <f>SUM(C46:D47)</f>
        <v>#N/A</v>
      </c>
      <c r="D48" s="355"/>
      <c r="E48" s="356" t="e">
        <f>C48*1.21</f>
        <v>#N/A</v>
      </c>
      <c r="F48" s="357"/>
      <c r="G48" s="104"/>
      <c r="I48" s="100"/>
    </row>
    <row r="49" spans="1:29" ht="19.5" customHeight="1" thickBot="1" x14ac:dyDescent="0.25">
      <c r="A49" s="34" t="s">
        <v>28</v>
      </c>
      <c r="B49" s="35"/>
      <c r="C49" s="358" t="e">
        <f>(T82+T83)*((1-H5))+(X119+X120)*X117</f>
        <v>#N/A</v>
      </c>
      <c r="D49" s="358"/>
      <c r="E49" s="359" t="e">
        <f>C49*1.21</f>
        <v>#N/A</v>
      </c>
      <c r="F49" s="360"/>
      <c r="G49" s="104"/>
      <c r="I49" s="105"/>
    </row>
    <row r="50" spans="1:29" ht="15" customHeight="1" x14ac:dyDescent="0.2">
      <c r="I50" s="100"/>
    </row>
    <row r="51" spans="1:29" ht="15" customHeight="1" x14ac:dyDescent="0.2">
      <c r="A51" s="1" t="s">
        <v>29</v>
      </c>
      <c r="C51" s="2"/>
      <c r="D51" s="261" t="str">
        <f>IF(T120&lt;2,"2 týdny",IF(T120&lt;15,"3-4 týdny","5-6 týdnů"))</f>
        <v>2 týdny</v>
      </c>
      <c r="E51" s="261"/>
      <c r="I51" s="105"/>
    </row>
    <row r="52" spans="1:29" ht="15" customHeight="1" x14ac:dyDescent="0.2"/>
    <row r="53" spans="1:29" ht="15" customHeight="1" x14ac:dyDescent="0.2">
      <c r="A53" s="2" t="s">
        <v>30</v>
      </c>
    </row>
    <row r="54" spans="1:29" x14ac:dyDescent="0.2">
      <c r="W54" s="1" t="s">
        <v>170</v>
      </c>
    </row>
    <row r="55" spans="1:29" x14ac:dyDescent="0.2">
      <c r="W55" s="1" t="s">
        <v>168</v>
      </c>
      <c r="X55" s="1">
        <f>IF(A31=W55,1,0)</f>
        <v>1</v>
      </c>
      <c r="Y55" s="1">
        <f>Z55*X55</f>
        <v>240</v>
      </c>
      <c r="Z55" s="1">
        <v>240</v>
      </c>
    </row>
    <row r="56" spans="1:29" ht="14.25" customHeight="1" x14ac:dyDescent="0.2">
      <c r="W56" s="1" t="s">
        <v>169</v>
      </c>
    </row>
    <row r="57" spans="1:29" ht="14.25" customHeight="1" x14ac:dyDescent="0.2">
      <c r="S57" s="1" t="s">
        <v>31</v>
      </c>
    </row>
    <row r="58" spans="1:29" ht="14.25" customHeight="1" x14ac:dyDescent="0.2">
      <c r="S58" s="1" t="s">
        <v>32</v>
      </c>
      <c r="T58" s="1" t="str">
        <f>'50x50'!AR103</f>
        <v>hliník eloxovaný</v>
      </c>
      <c r="U58" s="1" t="str">
        <f>'50x50'!AS103</f>
        <v>hliník kartáčovaný</v>
      </c>
      <c r="V58" s="1" t="str">
        <f>'50x50'!AT103</f>
        <v>nerez kartáčovaná</v>
      </c>
      <c r="W58" s="1">
        <f>'50x50'!AU103</f>
        <v>0</v>
      </c>
      <c r="X58" s="1">
        <f>DUETTO!Y58</f>
        <v>0</v>
      </c>
      <c r="AB58" s="1" t="str">
        <f>DUETTO!AC58</f>
        <v>Cena lak bez slevy</v>
      </c>
      <c r="AC58" s="1">
        <f>DUETTO!AD58</f>
        <v>0</v>
      </c>
    </row>
    <row r="59" spans="1:29" ht="14.25" customHeight="1" x14ac:dyDescent="0.2">
      <c r="S59" s="1" t="s">
        <v>147</v>
      </c>
      <c r="T59" s="1">
        <f>'100x50'!AR104</f>
        <v>1060</v>
      </c>
      <c r="U59" s="1">
        <f>'100x50'!AS104</f>
        <v>1320</v>
      </c>
      <c r="V59" s="1">
        <f>'100x50'!AT104</f>
        <v>1320</v>
      </c>
      <c r="W59" s="1">
        <f>'100x50'!AU104</f>
        <v>0</v>
      </c>
      <c r="X59" s="1">
        <f>'100x50'!AV104</f>
        <v>0</v>
      </c>
      <c r="AB59" s="1">
        <v>0</v>
      </c>
      <c r="AC59" s="1">
        <v>0</v>
      </c>
    </row>
    <row r="60" spans="1:29" ht="14.25" customHeight="1" x14ac:dyDescent="0.2">
      <c r="AB60" s="1">
        <v>0</v>
      </c>
      <c r="AC60" s="1">
        <v>0</v>
      </c>
    </row>
    <row r="61" spans="1:29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29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29" ht="14.25" customHeight="1" x14ac:dyDescent="0.2">
      <c r="S63" s="1" t="s">
        <v>39</v>
      </c>
      <c r="U63" s="1">
        <f>(475+20)*4+100</f>
        <v>2080</v>
      </c>
      <c r="W63" s="1">
        <v>200</v>
      </c>
      <c r="X63" s="1">
        <v>0</v>
      </c>
      <c r="Y63" s="1">
        <v>0</v>
      </c>
    </row>
    <row r="64" spans="1:29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'100x50'!AS116</f>
        <v>200</v>
      </c>
    </row>
    <row r="68" spans="19:23" ht="14.25" customHeight="1" x14ac:dyDescent="0.2">
      <c r="S68" s="1" t="s">
        <v>40</v>
      </c>
      <c r="U68" s="1">
        <f>'100x50'!AS117</f>
        <v>600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1300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1300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(T74*2+V74*4)/1000*INDEX(T59:X59,1,T117)+U78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200</v>
      </c>
      <c r="U81" s="1">
        <f>INDEX(U62:V65,T118,T122)</f>
        <v>2080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MATCH(A21,T58:AA58,0)</f>
        <v>#N/A</v>
      </c>
      <c r="U117" s="1" t="s">
        <v>179</v>
      </c>
      <c r="W117" s="1" t="s">
        <v>185</v>
      </c>
      <c r="X117" s="1">
        <f>IF(A21=X58,1,0)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IF(X118=0,0,(2*$U74)/1000*INDEX(AB60:AC60,1,X118)+(4*$V74)/1000*INDEX(AB59:AC59,1,X118)+(2*$T74)/1000*AB59)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1">
        <f>T74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tr">
        <f>DUETTO!U136</f>
        <v>šířka stolu</v>
      </c>
      <c r="V136" s="1" t="str">
        <f>DUETTO!V136</f>
        <v>doporučené rozložení</v>
      </c>
    </row>
    <row r="137" spans="19:26" ht="14.25" customHeight="1" x14ac:dyDescent="0.2">
      <c r="S137" s="1">
        <v>800</v>
      </c>
      <c r="T137" s="1">
        <v>250</v>
      </c>
      <c r="U137" s="1">
        <f>DUETTO!U137</f>
        <v>500</v>
      </c>
      <c r="V137" s="1">
        <f>DUETTO!V137</f>
        <v>360</v>
      </c>
    </row>
    <row r="138" spans="19:26" ht="14.25" customHeight="1" x14ac:dyDescent="0.2">
      <c r="S138" s="1">
        <v>900</v>
      </c>
      <c r="T138" s="1">
        <v>250</v>
      </c>
      <c r="U138" s="1">
        <f>DUETTO!U138</f>
        <v>550</v>
      </c>
      <c r="V138" s="1">
        <f>DUETTO!V138</f>
        <v>400</v>
      </c>
    </row>
    <row r="139" spans="19:26" ht="14.25" customHeight="1" x14ac:dyDescent="0.2">
      <c r="S139" s="1">
        <v>1000</v>
      </c>
      <c r="T139" s="1">
        <v>300</v>
      </c>
      <c r="U139" s="1">
        <f>DUETTO!U139</f>
        <v>650</v>
      </c>
      <c r="V139" s="1">
        <f>DUETTO!V139</f>
        <v>500</v>
      </c>
    </row>
    <row r="140" spans="19:26" ht="14.25" customHeight="1" x14ac:dyDescent="0.2">
      <c r="S140" s="1">
        <v>1100</v>
      </c>
      <c r="T140" s="1">
        <v>300</v>
      </c>
      <c r="U140" s="1">
        <f>DUETTO!U140</f>
        <v>750</v>
      </c>
      <c r="V140" s="1">
        <f>DUETTO!V140</f>
        <v>600</v>
      </c>
    </row>
    <row r="141" spans="19:26" ht="14.25" customHeight="1" x14ac:dyDescent="0.2">
      <c r="S141" s="1">
        <v>1200</v>
      </c>
      <c r="T141" s="1">
        <v>350</v>
      </c>
      <c r="U141" s="1">
        <f>DUETTO!U141</f>
        <v>850</v>
      </c>
      <c r="V141" s="1">
        <f>DUETTO!V141</f>
        <v>600</v>
      </c>
    </row>
    <row r="142" spans="19:26" ht="14.25" customHeight="1" x14ac:dyDescent="0.2">
      <c r="S142" s="1">
        <v>1300</v>
      </c>
      <c r="T142" s="1">
        <v>450</v>
      </c>
      <c r="U142" s="1">
        <f>DUETTO!U142</f>
        <v>950</v>
      </c>
      <c r="V142" s="1">
        <f>DUETTO!V142</f>
        <v>800</v>
      </c>
    </row>
    <row r="143" spans="19:26" ht="14.25" customHeight="1" x14ac:dyDescent="0.2">
      <c r="S143" s="1">
        <v>1400</v>
      </c>
      <c r="T143" s="1">
        <v>500</v>
      </c>
      <c r="U143" s="1">
        <f>DUETTO!U143</f>
        <v>1050</v>
      </c>
      <c r="V143" s="1">
        <f>DUETTO!V143</f>
        <v>900</v>
      </c>
    </row>
    <row r="144" spans="19:26" ht="14.25" customHeight="1" x14ac:dyDescent="0.2">
      <c r="S144" s="1">
        <v>1500</v>
      </c>
      <c r="T144" s="1">
        <v>550</v>
      </c>
      <c r="U144" s="1">
        <f>DUETTO!U144</f>
        <v>1150</v>
      </c>
      <c r="V144" s="1">
        <f>DUETTO!V144</f>
        <v>1000</v>
      </c>
    </row>
    <row r="145" spans="19:22" ht="14.25" customHeight="1" x14ac:dyDescent="0.2">
      <c r="S145" s="1">
        <v>1600</v>
      </c>
      <c r="T145" s="1">
        <v>600</v>
      </c>
      <c r="U145" s="1">
        <f>DUETTO!U145</f>
        <v>1250</v>
      </c>
      <c r="V145" s="1">
        <f>DUETTO!V145</f>
        <v>1100</v>
      </c>
    </row>
    <row r="146" spans="19:22" ht="14.25" customHeight="1" x14ac:dyDescent="0.2">
      <c r="S146" s="1">
        <v>1700</v>
      </c>
      <c r="T146" s="1">
        <v>700</v>
      </c>
      <c r="U146" s="1">
        <f>DUETTO!U146</f>
        <v>1350</v>
      </c>
      <c r="V146" s="1">
        <f>DUETTO!V146</f>
        <v>1200</v>
      </c>
    </row>
    <row r="147" spans="19:22" ht="14.25" customHeight="1" x14ac:dyDescent="0.2">
      <c r="S147" s="1">
        <v>1800</v>
      </c>
      <c r="T147" s="1">
        <v>800</v>
      </c>
      <c r="U147" s="1">
        <f>DUETTO!U147</f>
        <v>1450</v>
      </c>
      <c r="V147" s="1">
        <f>DUETTO!V147</f>
        <v>1300</v>
      </c>
    </row>
    <row r="148" spans="19:22" ht="14.25" customHeight="1" x14ac:dyDescent="0.2">
      <c r="S148" s="1">
        <v>1900</v>
      </c>
      <c r="T148" s="1">
        <v>900</v>
      </c>
      <c r="U148" s="1">
        <f>DUETTO!U148</f>
        <v>1550</v>
      </c>
      <c r="V148" s="1">
        <f>DUETTO!V148</f>
        <v>1400</v>
      </c>
    </row>
    <row r="149" spans="19:22" ht="14.25" customHeight="1" x14ac:dyDescent="0.2">
      <c r="S149" s="1">
        <v>2000</v>
      </c>
      <c r="T149" s="1">
        <v>1000</v>
      </c>
      <c r="U149" s="1">
        <f>DUETTO!U149</f>
        <v>1650</v>
      </c>
      <c r="V149" s="1">
        <f>DUETTO!V149</f>
        <v>1500</v>
      </c>
    </row>
    <row r="150" spans="19:22" ht="14.25" customHeight="1" x14ac:dyDescent="0.2"/>
  </sheetData>
  <mergeCells count="45">
    <mergeCell ref="A5:B5"/>
    <mergeCell ref="C5:E5"/>
    <mergeCell ref="H5:I5"/>
    <mergeCell ref="C6:E6"/>
    <mergeCell ref="A3:B3"/>
    <mergeCell ref="C3:E3"/>
    <mergeCell ref="H3:I3"/>
    <mergeCell ref="A4:B4"/>
    <mergeCell ref="C4:E4"/>
    <mergeCell ref="C7:I7"/>
    <mergeCell ref="A13:E13"/>
    <mergeCell ref="F15:I18"/>
    <mergeCell ref="A18:C18"/>
    <mergeCell ref="A20:C20"/>
    <mergeCell ref="A17:C17"/>
    <mergeCell ref="A21:C21"/>
    <mergeCell ref="A24:C24"/>
    <mergeCell ref="A25:C25"/>
    <mergeCell ref="A27:C27"/>
    <mergeCell ref="A28:C28"/>
    <mergeCell ref="A22:C22"/>
    <mergeCell ref="A23:B23"/>
    <mergeCell ref="R29:T29"/>
    <mergeCell ref="R30:T30"/>
    <mergeCell ref="A38:E38"/>
    <mergeCell ref="A39:E39"/>
    <mergeCell ref="D40:I43"/>
    <mergeCell ref="A41:C41"/>
    <mergeCell ref="A42:C42"/>
    <mergeCell ref="A30:C30"/>
    <mergeCell ref="A29:C29"/>
    <mergeCell ref="A31:C31"/>
    <mergeCell ref="F38:I39"/>
    <mergeCell ref="D51:E51"/>
    <mergeCell ref="A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</mergeCells>
  <dataValidations count="10">
    <dataValidation type="list" allowBlank="1" showErrorMessage="1" sqref="A39:E39" xr:uid="{00000000-0002-0000-0400-000000000000}">
      <formula1>$S$87:$S$108</formula1>
    </dataValidation>
    <dataValidation type="list" allowBlank="1" showErrorMessage="1" sqref="A42:C42" xr:uid="{00000000-0002-0000-0400-000001000000}">
      <formula1>$S$111:$S$115</formula1>
    </dataValidation>
    <dataValidation type="list" allowBlank="1" showErrorMessage="1" sqref="R30:T30" xr:uid="{00000000-0002-0000-0400-000002000000}">
      <formula1>$S$62:$S$64</formula1>
    </dataValidation>
    <dataValidation type="list" allowBlank="1" showErrorMessage="1" sqref="A28:C28" xr:uid="{00000000-0002-0000-0400-000003000000}">
      <formula1>$S$67</formula1>
    </dataValidation>
    <dataValidation type="list" allowBlank="1" showInputMessage="1" showErrorMessage="1" sqref="A25:C25" xr:uid="{00000000-0002-0000-0400-000004000000}">
      <formula1>$S$59:$S$59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4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400-000006000000}"/>
    <dataValidation type="list" allowBlank="1" showErrorMessage="1" sqref="A31:C31" xr:uid="{00000000-0002-0000-0400-000007000000}">
      <formula1>$W$55:$W$56</formula1>
    </dataValidation>
    <dataValidation type="list" allowBlank="1" showErrorMessage="1" sqref="A21:C21" xr:uid="{00000000-0002-0000-0400-000008000000}">
      <formula1>$T$58:$X$58</formula1>
    </dataValidation>
    <dataValidation type="list" allowBlank="1" showErrorMessage="1" sqref="A23:B23" xr:uid="{00000000-0002-0000-0400-000009000000}">
      <formula1>$U$118:$U$123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685900-C056-40C2-9566-4F4D586C78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BA380A-1279-459A-9654-538E3785D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44D9D-8217-4BA0-87F1-EAED166B757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64fddb11-1e6d-45a8-860c-ea134d1632ab"/>
    <ds:schemaRef ds:uri="2c8825e3-4848-4b63-9b10-965fc9c256c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Hlavní</vt:lpstr>
      <vt:lpstr>Zákazník - údaje</vt:lpstr>
      <vt:lpstr>Vyběr profilu</vt:lpstr>
      <vt:lpstr>50x50</vt:lpstr>
      <vt:lpstr>100x50</vt:lpstr>
      <vt:lpstr>Souhrn</vt:lpstr>
      <vt:lpstr>Translate&amp;Prices</vt:lpstr>
      <vt:lpstr>'100x50'!Oblast_tisku</vt:lpstr>
      <vt:lpstr>'50x50'!Oblast_tisku</vt:lpstr>
      <vt:lpstr>AMPIO!Oblast_tisku</vt:lpstr>
      <vt:lpstr>DUETTO!Oblast_tisku</vt:lpstr>
      <vt:lpstr>'Skryté výsuvné stoly'!Oblast_tisku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</dc:creator>
  <cp:lastModifiedBy>Sládek Lukáš</cp:lastModifiedBy>
  <cp:lastPrinted>2018-01-16T12:35:25Z</cp:lastPrinted>
  <dcterms:created xsi:type="dcterms:W3CDTF">2010-03-30T13:17:07Z</dcterms:created>
  <dcterms:modified xsi:type="dcterms:W3CDTF">2022-05-11T07:26:23Z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