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\Letáky, akce\AKTUÁLNÍ\KOVÁNÍ\1100 Světla\"/>
    </mc:Choice>
  </mc:AlternateContent>
  <bookViews>
    <workbookView xWindow="3660" yWindow="1800" windowWidth="15210" windowHeight="9345"/>
  </bookViews>
  <sheets>
    <sheet name="Světelná dna" sheetId="1" r:id="rId1"/>
    <sheet name="Světelné police" sheetId="2" r:id="rId2"/>
    <sheet name="instrukce" sheetId="3" r:id="rId3"/>
  </sheets>
  <calcPr calcId="152511"/>
</workbook>
</file>

<file path=xl/calcChain.xml><?xml version="1.0" encoding="utf-8"?>
<calcChain xmlns="http://schemas.openxmlformats.org/spreadsheetml/2006/main">
  <c r="C27" i="1" l="1"/>
  <c r="D27" i="1" s="1"/>
  <c r="C26" i="1"/>
  <c r="D26" i="1" s="1"/>
  <c r="C25" i="1"/>
  <c r="D25" i="1" s="1"/>
  <c r="G25" i="1" s="1"/>
  <c r="H25" i="1" s="1"/>
  <c r="C19" i="1"/>
  <c r="D19" i="1" s="1"/>
  <c r="C18" i="1"/>
  <c r="D18" i="1" s="1"/>
  <c r="C17" i="1"/>
  <c r="D17" i="1" s="1"/>
  <c r="G17" i="1" s="1"/>
  <c r="C16" i="1"/>
  <c r="D16" i="1" s="1"/>
  <c r="C15" i="1"/>
  <c r="D15" i="1" s="1"/>
  <c r="C14" i="1"/>
  <c r="D14" i="1" s="1"/>
  <c r="C24" i="1"/>
  <c r="D24" i="1" s="1"/>
  <c r="C23" i="1"/>
  <c r="D23" i="1" s="1"/>
  <c r="C22" i="1"/>
  <c r="D22" i="1" s="1"/>
  <c r="I14" i="1" l="1"/>
  <c r="J14" i="1" s="1"/>
  <c r="E14" i="1"/>
  <c r="G14" i="1"/>
  <c r="H14" i="1" s="1"/>
  <c r="E15" i="1"/>
  <c r="H15" i="1" s="1"/>
  <c r="I15" i="1"/>
  <c r="J15" i="1" s="1"/>
  <c r="G15" i="1"/>
  <c r="I18" i="1"/>
  <c r="J18" i="1" s="1"/>
  <c r="E18" i="1"/>
  <c r="H18" i="1" s="1"/>
  <c r="G18" i="1"/>
  <c r="G16" i="1"/>
  <c r="E16" i="1"/>
  <c r="H16" i="1" s="1"/>
  <c r="I16" i="1"/>
  <c r="J16" i="1" s="1"/>
  <c r="E19" i="1"/>
  <c r="H19" i="1" s="1"/>
  <c r="I19" i="1"/>
  <c r="J19" i="1" s="1"/>
  <c r="G19" i="1"/>
  <c r="E17" i="1"/>
  <c r="H17" i="1" s="1"/>
  <c r="I17" i="1"/>
  <c r="J17" i="1" s="1"/>
  <c r="E23" i="1"/>
  <c r="G23" i="1"/>
  <c r="H23" i="1" s="1"/>
  <c r="I23" i="1"/>
  <c r="J23" i="1" s="1"/>
  <c r="I26" i="1"/>
  <c r="J26" i="1" s="1"/>
  <c r="G26" i="1"/>
  <c r="H26" i="1" s="1"/>
  <c r="E26" i="1"/>
  <c r="G24" i="1"/>
  <c r="H24" i="1" s="1"/>
  <c r="E24" i="1"/>
  <c r="I24" i="1"/>
  <c r="J24" i="1" s="1"/>
  <c r="E27" i="1"/>
  <c r="I27" i="1"/>
  <c r="J27" i="1" s="1"/>
  <c r="G27" i="1"/>
  <c r="H27" i="1" s="1"/>
  <c r="I22" i="1"/>
  <c r="J22" i="1" s="1"/>
  <c r="E22" i="1"/>
  <c r="G22" i="1"/>
  <c r="H22" i="1" s="1"/>
  <c r="I25" i="1"/>
  <c r="J25" i="1" s="1"/>
  <c r="E25" i="1"/>
  <c r="A20" i="2" l="1"/>
  <c r="B18" i="2" l="1"/>
  <c r="C18" i="2" s="1"/>
  <c r="B19" i="2"/>
  <c r="C19" i="2" s="1"/>
  <c r="B16" i="2"/>
  <c r="C16" i="2" s="1"/>
  <c r="B15" i="2"/>
  <c r="C32" i="1" l="1"/>
  <c r="C31" i="1"/>
  <c r="C30" i="1"/>
  <c r="C15" i="2" l="1"/>
  <c r="B17" i="2"/>
  <c r="C17" i="2" s="1"/>
  <c r="B14" i="2"/>
  <c r="C14" i="2" s="1"/>
  <c r="D30" i="1" l="1"/>
  <c r="D32" i="1"/>
  <c r="G32" i="1" s="1"/>
  <c r="H32" i="1" s="1"/>
  <c r="D31" i="1"/>
  <c r="I31" i="1" l="1"/>
  <c r="J31" i="1" s="1"/>
  <c r="G31" i="1"/>
  <c r="H31" i="1" s="1"/>
  <c r="I30" i="1"/>
  <c r="J30" i="1" s="1"/>
  <c r="G30" i="1"/>
  <c r="H30" i="1" s="1"/>
  <c r="E32" i="1"/>
  <c r="I32" i="1"/>
  <c r="J32" i="1" s="1"/>
  <c r="E30" i="1" l="1"/>
  <c r="E31" i="1" l="1"/>
</calcChain>
</file>

<file path=xl/sharedStrings.xml><?xml version="1.0" encoding="utf-8"?>
<sst xmlns="http://schemas.openxmlformats.org/spreadsheetml/2006/main" count="109" uniqueCount="57">
  <si>
    <t>Délka v mm</t>
  </si>
  <si>
    <t>Hloubka v mm</t>
  </si>
  <si>
    <t>partnerská sleva v %</t>
  </si>
  <si>
    <t>Cena po slevě</t>
  </si>
  <si>
    <t>typ</t>
  </si>
  <si>
    <t>Základní prodejní cena</t>
  </si>
  <si>
    <t>Vnější rozměry</t>
  </si>
  <si>
    <t>Atypická světelná dna</t>
  </si>
  <si>
    <t>Vnitřní rozměr vestavby (korpus mínus 36mm) - čistá míra</t>
  </si>
  <si>
    <t>600,800,900,1000,1200/300</t>
  </si>
  <si>
    <t>Standardní rozměry:450,600,800,900,1200/200</t>
  </si>
  <si>
    <t>600,800,900,1000,1200/220</t>
  </si>
  <si>
    <t>Atypické světelné police</t>
  </si>
  <si>
    <t>výška 40 mm</t>
  </si>
  <si>
    <t>ZÁKAZNICKÉ CENTRUM (příjem objednávek nábytkového kování):</t>
  </si>
  <si>
    <t>tel.: +420 596 223 470, fax: +420 596 223 471, e-mail: objednavky@demos-trade.com</t>
  </si>
  <si>
    <t>Démos trade, a.s., Škrobálkova 630/13, 718 00 Ostrava Kunčičky, Česká republika</t>
  </si>
  <si>
    <r>
      <t xml:space="preserve">Dno zářivkové </t>
    </r>
    <r>
      <rPr>
        <b/>
        <sz val="11"/>
        <color theme="1"/>
        <rFont val="Calibri"/>
        <family val="2"/>
        <charset val="238"/>
        <scheme val="minor"/>
      </rPr>
      <t xml:space="preserve"> imitace nerezi </t>
    </r>
    <r>
      <rPr>
        <sz val="11"/>
        <color theme="1"/>
        <rFont val="Calibri"/>
        <family val="2"/>
        <charset val="238"/>
        <scheme val="minor"/>
      </rPr>
      <t>(SALU) - 4000°K</t>
    </r>
  </si>
  <si>
    <r>
      <t xml:space="preserve">Dno zářivkové </t>
    </r>
    <r>
      <rPr>
        <b/>
        <sz val="11"/>
        <color theme="1"/>
        <rFont val="Calibri"/>
        <family val="2"/>
        <charset val="238"/>
        <scheme val="minor"/>
      </rPr>
      <t xml:space="preserve"> broušený hliník </t>
    </r>
    <r>
      <rPr>
        <sz val="11"/>
        <color theme="1"/>
        <rFont val="Calibri"/>
        <family val="2"/>
        <charset val="238"/>
        <scheme val="minor"/>
      </rPr>
      <t>(SALU) - 4000°K</t>
    </r>
  </si>
  <si>
    <t>bez vypínače</t>
  </si>
  <si>
    <t>mechanický vypínač</t>
  </si>
  <si>
    <t>bezdotykový vypínač</t>
  </si>
  <si>
    <t>Verze - vypínače (vyberte ze seznamu)</t>
  </si>
  <si>
    <t>Dno zářivkové alu (stř. elox), (SALU) - 4000°K</t>
  </si>
  <si>
    <t>Dno LED alu elox (Tre) -teplá bílá</t>
  </si>
  <si>
    <r>
      <t xml:space="preserve">Dno LED  </t>
    </r>
    <r>
      <rPr>
        <b/>
        <sz val="11"/>
        <color theme="1"/>
        <rFont val="Calibri"/>
        <family val="2"/>
        <charset val="238"/>
        <scheme val="minor"/>
      </rPr>
      <t>imitace nerezi</t>
    </r>
    <r>
      <rPr>
        <sz val="11"/>
        <color theme="1"/>
        <rFont val="Calibri"/>
        <family val="2"/>
        <charset val="238"/>
        <scheme val="minor"/>
      </rPr>
      <t xml:space="preserve"> (Tre) - teplá bílá</t>
    </r>
  </si>
  <si>
    <r>
      <t xml:space="preserve">Dno LED  </t>
    </r>
    <r>
      <rPr>
        <b/>
        <sz val="11"/>
        <color theme="1"/>
        <rFont val="Calibri"/>
        <family val="2"/>
        <charset val="238"/>
        <scheme val="minor"/>
      </rPr>
      <t>broušený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hliník</t>
    </r>
    <r>
      <rPr>
        <sz val="11"/>
        <color theme="1"/>
        <rFont val="Calibri"/>
        <family val="2"/>
        <charset val="238"/>
        <scheme val="minor"/>
      </rPr>
      <t>(Tre) - teplá bílá</t>
    </r>
  </si>
  <si>
    <t>Dno LED alu elox (Tre) -studená bílá</t>
  </si>
  <si>
    <r>
      <t xml:space="preserve">Dno LED  </t>
    </r>
    <r>
      <rPr>
        <b/>
        <sz val="11"/>
        <color theme="1"/>
        <rFont val="Calibri"/>
        <family val="2"/>
        <charset val="238"/>
        <scheme val="minor"/>
      </rPr>
      <t>imitace nerezi</t>
    </r>
    <r>
      <rPr>
        <sz val="11"/>
        <color theme="1"/>
        <rFont val="Calibri"/>
        <family val="2"/>
        <charset val="238"/>
        <scheme val="minor"/>
      </rPr>
      <t xml:space="preserve"> (Tre) - studená bílá</t>
    </r>
  </si>
  <si>
    <r>
      <t xml:space="preserve">Dno LED  </t>
    </r>
    <r>
      <rPr>
        <b/>
        <sz val="11"/>
        <color theme="1"/>
        <rFont val="Calibri"/>
        <family val="2"/>
        <charset val="238"/>
        <scheme val="minor"/>
      </rPr>
      <t>broušený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hliník</t>
    </r>
    <r>
      <rPr>
        <sz val="11"/>
        <color theme="1"/>
        <rFont val="Calibri"/>
        <family val="2"/>
        <charset val="238"/>
        <scheme val="minor"/>
      </rPr>
      <t>(Tre) - studená bílá</t>
    </r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</si>
  <si>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imitace nerezi</t>
    </r>
    <r>
      <rPr>
        <sz val="11"/>
        <color theme="1"/>
        <rFont val="Calibri"/>
        <family val="2"/>
        <charset val="238"/>
        <scheme val="minor"/>
      </rPr>
      <t>, mech. vypínač</t>
    </r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</si>
  <si>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broušený hliník</t>
    </r>
    <r>
      <rPr>
        <sz val="11"/>
        <color theme="1"/>
        <rFont val="Calibri"/>
        <family val="2"/>
        <charset val="238"/>
        <scheme val="minor"/>
      </rPr>
      <t>, bezdot. vypínač</t>
    </r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</si>
  <si>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broušený hliník</t>
    </r>
    <r>
      <rPr>
        <sz val="11"/>
        <color theme="1"/>
        <rFont val="Calibri"/>
        <family val="2"/>
        <charset val="238"/>
        <scheme val="minor"/>
      </rPr>
      <t>, mech. vypínač</t>
    </r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</si>
  <si>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imitace nerezi</t>
    </r>
    <r>
      <rPr>
        <sz val="11"/>
        <color theme="1"/>
        <rFont val="Calibri"/>
        <family val="2"/>
        <charset val="238"/>
        <scheme val="minor"/>
      </rPr>
      <t>, bezdot. vypínač</t>
    </r>
  </si>
  <si>
    <t>1. zadejte rozměry, pokud znáte, tak i partnerskou slevu</t>
  </si>
  <si>
    <t>2. vyberte typ vypínače (šipka se objeví po kliknutí na příslušné pole)</t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</si>
  <si>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alu,</t>
    </r>
    <r>
      <rPr>
        <sz val="11"/>
        <color theme="1"/>
        <rFont val="Calibri"/>
        <family val="2"/>
        <charset val="238"/>
        <scheme val="minor"/>
      </rPr>
      <t xml:space="preserve"> mech. vypínač</t>
    </r>
  </si>
  <si>
    <r>
      <t xml:space="preserve">Sv. police zářivková </t>
    </r>
    <r>
      <rPr>
        <b/>
        <sz val="11"/>
        <color theme="1"/>
        <rFont val="Calibri"/>
        <family val="2"/>
        <charset val="238"/>
        <scheme val="minor"/>
      </rPr>
      <t>alu</t>
    </r>
    <r>
      <rPr>
        <sz val="11"/>
        <color theme="1"/>
        <rFont val="Calibri"/>
        <family val="2"/>
        <charset val="238"/>
        <scheme val="minor"/>
      </rPr>
      <t xml:space="preserve"> s bezdotykovým vypínač</t>
    </r>
  </si>
  <si>
    <t>Poznámka</t>
  </si>
  <si>
    <t>Cena HU</t>
  </si>
  <si>
    <t>Cena HU po slevě</t>
  </si>
  <si>
    <t>SAL</t>
  </si>
  <si>
    <t>TRE</t>
  </si>
  <si>
    <t>cena SK po slevě</t>
  </si>
  <si>
    <t>ver. 7.10.2015</t>
  </si>
  <si>
    <r>
      <t>cena</t>
    </r>
    <r>
      <rPr>
        <b/>
        <sz val="11"/>
        <color theme="1"/>
        <rFont val="Calibri"/>
        <family val="2"/>
        <charset val="238"/>
        <scheme val="minor"/>
      </rPr>
      <t xml:space="preserve"> SK</t>
    </r>
    <r>
      <rPr>
        <sz val="11"/>
        <color theme="1"/>
        <rFont val="Calibri"/>
        <family val="2"/>
        <charset val="238"/>
        <scheme val="minor"/>
      </rPr>
      <t xml:space="preserve"> EUR</t>
    </r>
  </si>
  <si>
    <t>Zákazník</t>
  </si>
  <si>
    <t>Název:</t>
  </si>
  <si>
    <t>Ulice:</t>
  </si>
  <si>
    <t>Město, PSČ:</t>
  </si>
  <si>
    <t>IČO:</t>
  </si>
  <si>
    <t>Tel.:</t>
  </si>
  <si>
    <t>Objednávající:</t>
  </si>
  <si>
    <t>LED  bezúchytkové
výška 18 mm 
bezúchytková verze
katalog 2014 str. 10.52</t>
  </si>
  <si>
    <t>LED běžná verze (Tre) 
výška 18 mm
katalog 2011 str. 10.51</t>
  </si>
  <si>
    <t xml:space="preserve">Zářivkové 
výška 40 mm
( katalog 2014 str. 20.53) </t>
  </si>
  <si>
    <t>Standardní  rozměry ( 414, 564, 764, 864/296) naleznete v katalogu DEMOS 2014, str. 10.51-10.53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</si>
</sst>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_-* #,##0.00&quot; Kč&quot;_-;\-* #,##0.00&quot; Kč&quot;_-;_-* \-??&quot; 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u/>
      <sz val="11"/>
      <color indexed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5" fontId="3" fillId="0" borderId="0"/>
    <xf numFmtId="0" fontId="5" fillId="0" borderId="0"/>
    <xf numFmtId="0" fontId="3" fillId="0" borderId="0"/>
    <xf numFmtId="165" fontId="3" fillId="0" borderId="0"/>
    <xf numFmtId="0" fontId="2" fillId="0" borderId="0"/>
    <xf numFmtId="0" fontId="1" fillId="0" borderId="0"/>
    <xf numFmtId="0" fontId="4" fillId="0" borderId="0"/>
    <xf numFmtId="165" fontId="3" fillId="0" borderId="0"/>
    <xf numFmtId="0" fontId="2" fillId="0" borderId="0"/>
  </cellStyleXfs>
  <cellXfs count="18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7" applyFont="1" applyFill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7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0" fillId="0" borderId="1" xfId="0" applyNumberFormat="1" applyBorder="1" applyProtection="1">
      <protection hidden="1"/>
    </xf>
    <xf numFmtId="0" fontId="0" fillId="0" borderId="8" xfId="0" applyBorder="1"/>
    <xf numFmtId="0" fontId="0" fillId="0" borderId="10" xfId="0" applyBorder="1"/>
    <xf numFmtId="4" fontId="0" fillId="0" borderId="11" xfId="0" applyNumberFormat="1" applyBorder="1" applyProtection="1">
      <protection hidden="1"/>
    </xf>
    <xf numFmtId="0" fontId="0" fillId="2" borderId="2" xfId="0" applyFill="1" applyBorder="1" applyAlignment="1" applyProtection="1">
      <alignment horizont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0" fontId="0" fillId="2" borderId="2" xfId="0" applyFill="1" applyBorder="1" applyAlignment="1" applyProtection="1">
      <alignment horizontal="center" vertical="center"/>
      <protection locked="0" hidden="1"/>
    </xf>
    <xf numFmtId="0" fontId="0" fillId="2" borderId="3" xfId="0" applyFill="1" applyBorder="1" applyAlignment="1" applyProtection="1">
      <alignment horizontal="center" vertical="center"/>
      <protection locked="0" hidden="1"/>
    </xf>
    <xf numFmtId="0" fontId="0" fillId="2" borderId="4" xfId="0" applyNumberFormat="1" applyFill="1" applyBorder="1" applyAlignment="1" applyProtection="1">
      <alignment horizontal="center" vertical="center"/>
      <protection locked="0" hidden="1"/>
    </xf>
    <xf numFmtId="4" fontId="0" fillId="0" borderId="1" xfId="0" applyNumberFormat="1" applyBorder="1" applyAlignment="1" applyProtection="1">
      <alignment horizontal="center" vertical="center"/>
      <protection hidden="1"/>
    </xf>
    <xf numFmtId="4" fontId="0" fillId="0" borderId="11" xfId="0" applyNumberFormat="1" applyBorder="1" applyAlignment="1" applyProtection="1">
      <alignment horizontal="center" vertical="center"/>
      <protection hidden="1"/>
    </xf>
    <xf numFmtId="0" fontId="0" fillId="0" borderId="5" xfId="0" applyBorder="1" applyProtection="1">
      <protection hidden="1"/>
    </xf>
    <xf numFmtId="0" fontId="0" fillId="0" borderId="8" xfId="0" applyBorder="1" applyProtection="1">
      <protection hidden="1"/>
    </xf>
    <xf numFmtId="4" fontId="0" fillId="0" borderId="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4" fontId="0" fillId="0" borderId="11" xfId="0" applyNumberFormat="1" applyFont="1" applyBorder="1" applyAlignment="1" applyProtection="1">
      <alignment horizontal="center"/>
      <protection hidden="1"/>
    </xf>
    <xf numFmtId="4" fontId="0" fillId="0" borderId="6" xfId="0" applyNumberFormat="1" applyFill="1" applyBorder="1" applyProtection="1">
      <protection hidden="1"/>
    </xf>
    <xf numFmtId="4" fontId="0" fillId="0" borderId="6" xfId="0" applyNumberFormat="1" applyFont="1" applyBorder="1" applyAlignment="1" applyProtection="1">
      <alignment horizontal="center"/>
      <protection hidden="1"/>
    </xf>
    <xf numFmtId="0" fontId="0" fillId="3" borderId="5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16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10" xfId="0" applyFill="1" applyBorder="1" applyProtection="1">
      <protection hidden="1"/>
    </xf>
    <xf numFmtId="4" fontId="0" fillId="4" borderId="6" xfId="0" applyNumberFormat="1" applyFill="1" applyBorder="1" applyProtection="1">
      <protection hidden="1"/>
    </xf>
    <xf numFmtId="4" fontId="0" fillId="4" borderId="6" xfId="0" applyNumberFormat="1" applyFont="1" applyFill="1" applyBorder="1" applyAlignment="1" applyProtection="1">
      <alignment horizontal="center"/>
      <protection hidden="1"/>
    </xf>
    <xf numFmtId="164" fontId="6" fillId="4" borderId="7" xfId="0" applyNumberFormat="1" applyFont="1" applyFill="1" applyBorder="1" applyAlignment="1" applyProtection="1">
      <alignment horizontal="center"/>
      <protection hidden="1"/>
    </xf>
    <xf numFmtId="4" fontId="0" fillId="4" borderId="1" xfId="0" applyNumberFormat="1" applyFill="1" applyBorder="1" applyProtection="1">
      <protection hidden="1"/>
    </xf>
    <xf numFmtId="4" fontId="0" fillId="4" borderId="1" xfId="0" applyNumberFormat="1" applyFont="1" applyFill="1" applyBorder="1" applyAlignment="1" applyProtection="1">
      <alignment horizontal="center"/>
      <protection hidden="1"/>
    </xf>
    <xf numFmtId="164" fontId="6" fillId="4" borderId="9" xfId="0" applyNumberFormat="1" applyFont="1" applyFill="1" applyBorder="1" applyAlignment="1" applyProtection="1">
      <alignment horizontal="center"/>
      <protection hidden="1"/>
    </xf>
    <xf numFmtId="4" fontId="0" fillId="4" borderId="11" xfId="0" applyNumberFormat="1" applyFill="1" applyBorder="1" applyProtection="1">
      <protection hidden="1"/>
    </xf>
    <xf numFmtId="4" fontId="0" fillId="4" borderId="11" xfId="0" applyNumberFormat="1" applyFont="1" applyFill="1" applyBorder="1" applyAlignment="1" applyProtection="1">
      <alignment horizontal="center"/>
      <protection hidden="1"/>
    </xf>
    <xf numFmtId="164" fontId="6" fillId="4" borderId="12" xfId="0" applyNumberFormat="1" applyFont="1" applyFill="1" applyBorder="1" applyAlignment="1" applyProtection="1">
      <alignment horizontal="center"/>
      <protection hidden="1"/>
    </xf>
    <xf numFmtId="4" fontId="0" fillId="3" borderId="6" xfId="0" applyNumberFormat="1" applyFill="1" applyBorder="1" applyProtection="1">
      <protection hidden="1"/>
    </xf>
    <xf numFmtId="4" fontId="0" fillId="3" borderId="6" xfId="0" applyNumberFormat="1" applyFont="1" applyFill="1" applyBorder="1" applyAlignment="1" applyProtection="1">
      <alignment horizontal="center"/>
      <protection hidden="1"/>
    </xf>
    <xf numFmtId="164" fontId="6" fillId="3" borderId="7" xfId="0" applyNumberFormat="1" applyFont="1" applyFill="1" applyBorder="1" applyAlignment="1" applyProtection="1">
      <alignment horizontal="center"/>
      <protection hidden="1"/>
    </xf>
    <xf numFmtId="4" fontId="0" fillId="3" borderId="1" xfId="0" applyNumberFormat="1" applyFill="1" applyBorder="1" applyProtection="1">
      <protection hidden="1"/>
    </xf>
    <xf numFmtId="4" fontId="0" fillId="3" borderId="1" xfId="0" applyNumberFormat="1" applyFont="1" applyFill="1" applyBorder="1" applyAlignment="1" applyProtection="1">
      <alignment horizontal="center"/>
      <protection hidden="1"/>
    </xf>
    <xf numFmtId="164" fontId="6" fillId="3" borderId="9" xfId="0" applyNumberFormat="1" applyFont="1" applyFill="1" applyBorder="1" applyAlignment="1" applyProtection="1">
      <alignment horizontal="center"/>
      <protection hidden="1"/>
    </xf>
    <xf numFmtId="4" fontId="0" fillId="3" borderId="17" xfId="0" applyNumberFormat="1" applyFill="1" applyBorder="1" applyProtection="1">
      <protection hidden="1"/>
    </xf>
    <xf numFmtId="4" fontId="0" fillId="3" borderId="17" xfId="0" applyNumberFormat="1" applyFont="1" applyFill="1" applyBorder="1" applyAlignment="1" applyProtection="1">
      <alignment horizontal="center"/>
      <protection hidden="1"/>
    </xf>
    <xf numFmtId="164" fontId="6" fillId="3" borderId="18" xfId="0" applyNumberFormat="1" applyFont="1" applyFill="1" applyBorder="1" applyAlignment="1" applyProtection="1">
      <alignment horizontal="center"/>
      <protection hidden="1"/>
    </xf>
    <xf numFmtId="0" fontId="0" fillId="0" borderId="0" xfId="0" applyBorder="1"/>
    <xf numFmtId="0" fontId="0" fillId="0" borderId="19" xfId="0" applyBorder="1" applyAlignment="1" applyProtection="1">
      <alignment horizontal="center" wrapText="1"/>
      <protection hidden="1"/>
    </xf>
    <xf numFmtId="0" fontId="0" fillId="0" borderId="20" xfId="0" applyBorder="1" applyProtection="1">
      <protection hidden="1"/>
    </xf>
    <xf numFmtId="0" fontId="0" fillId="0" borderId="20" xfId="0" applyFont="1" applyBorder="1" applyAlignment="1" applyProtection="1">
      <alignment horizontal="center" wrapText="1"/>
      <protection hidden="1"/>
    </xf>
    <xf numFmtId="0" fontId="6" fillId="0" borderId="3" xfId="0" applyFont="1" applyBorder="1" applyAlignment="1" applyProtection="1">
      <alignment horizontal="center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4" fontId="0" fillId="0" borderId="0" xfId="0" applyNumberFormat="1" applyBorder="1" applyAlignment="1" applyProtection="1">
      <alignment horizontal="center" vertical="center"/>
      <protection hidden="1"/>
    </xf>
    <xf numFmtId="4" fontId="6" fillId="0" borderId="0" xfId="0" applyNumberFormat="1" applyFont="1" applyBorder="1" applyAlignment="1" applyProtection="1">
      <alignment horizontal="center" vertical="center"/>
      <protection hidden="1"/>
    </xf>
    <xf numFmtId="0" fontId="0" fillId="0" borderId="13" xfId="0" applyBorder="1" applyAlignment="1">
      <alignment horizontal="left" vertical="center"/>
    </xf>
    <xf numFmtId="0" fontId="0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5" xfId="0" applyBorder="1"/>
    <xf numFmtId="4" fontId="0" fillId="0" borderId="6" xfId="0" applyNumberFormat="1" applyBorder="1" applyAlignment="1" applyProtection="1">
      <alignment horizontal="center" vertical="center"/>
      <protection hidden="1"/>
    </xf>
    <xf numFmtId="0" fontId="0" fillId="2" borderId="21" xfId="0" applyNumberFormat="1" applyFill="1" applyBorder="1" applyAlignment="1" applyProtection="1">
      <alignment horizontal="center"/>
      <protection locked="0" hidden="1"/>
    </xf>
    <xf numFmtId="0" fontId="0" fillId="5" borderId="6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0" fillId="5" borderId="11" xfId="0" applyFill="1" applyBorder="1" applyProtection="1">
      <protection locked="0" hidden="1"/>
    </xf>
    <xf numFmtId="0" fontId="7" fillId="5" borderId="0" xfId="0" applyFont="1" applyFill="1"/>
    <xf numFmtId="0" fontId="8" fillId="0" borderId="0" xfId="0" applyFont="1"/>
    <xf numFmtId="0" fontId="0" fillId="5" borderId="17" xfId="0" applyFill="1" applyBorder="1" applyProtection="1">
      <protection locked="0" hidden="1"/>
    </xf>
    <xf numFmtId="164" fontId="6" fillId="0" borderId="22" xfId="0" applyNumberFormat="1" applyFont="1" applyFill="1" applyBorder="1" applyAlignment="1" applyProtection="1">
      <alignment horizontal="center"/>
      <protection hidden="1"/>
    </xf>
    <xf numFmtId="164" fontId="6" fillId="0" borderId="23" xfId="0" applyNumberFormat="1" applyFont="1" applyFill="1" applyBorder="1" applyAlignment="1" applyProtection="1">
      <alignment horizontal="center"/>
      <protection hidden="1"/>
    </xf>
    <xf numFmtId="164" fontId="6" fillId="0" borderId="24" xfId="0" applyNumberFormat="1" applyFont="1" applyFill="1" applyBorder="1" applyAlignment="1" applyProtection="1">
      <alignment horizontal="center"/>
      <protection hidden="1"/>
    </xf>
    <xf numFmtId="164" fontId="0" fillId="0" borderId="4" xfId="0" applyNumberFormat="1" applyBorder="1"/>
    <xf numFmtId="4" fontId="6" fillId="0" borderId="22" xfId="0" applyNumberFormat="1" applyFont="1" applyBorder="1" applyAlignment="1" applyProtection="1">
      <alignment horizontal="center" vertical="center"/>
      <protection hidden="1"/>
    </xf>
    <xf numFmtId="4" fontId="6" fillId="0" borderId="23" xfId="0" applyNumberFormat="1" applyFont="1" applyBorder="1" applyAlignment="1" applyProtection="1">
      <alignment horizontal="center" vertical="center"/>
      <protection hidden="1"/>
    </xf>
    <xf numFmtId="4" fontId="6" fillId="0" borderId="2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wrapText="1"/>
      <protection hidden="1"/>
    </xf>
    <xf numFmtId="0" fontId="0" fillId="0" borderId="28" xfId="0" applyBorder="1" applyAlignment="1" applyProtection="1">
      <alignment horizontal="center" wrapText="1"/>
      <protection hidden="1"/>
    </xf>
    <xf numFmtId="0" fontId="0" fillId="0" borderId="14" xfId="0" applyBorder="1" applyProtection="1">
      <protection hidden="1"/>
    </xf>
    <xf numFmtId="0" fontId="0" fillId="0" borderId="14" xfId="0" applyFont="1" applyBorder="1" applyAlignment="1" applyProtection="1">
      <alignment horizontal="center" wrapText="1"/>
      <protection hidden="1"/>
    </xf>
    <xf numFmtId="0" fontId="6" fillId="0" borderId="15" xfId="0" applyFont="1" applyBorder="1" applyAlignment="1" applyProtection="1">
      <alignment horizontal="center" wrapText="1"/>
      <protection hidden="1"/>
    </xf>
    <xf numFmtId="4" fontId="0" fillId="3" borderId="5" xfId="0" applyNumberFormat="1" applyFill="1" applyBorder="1" applyProtection="1">
      <protection hidden="1"/>
    </xf>
    <xf numFmtId="4" fontId="0" fillId="4" borderId="5" xfId="0" applyNumberFormat="1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5" borderId="30" xfId="0" applyFill="1" applyBorder="1" applyProtection="1">
      <protection locked="0" hidden="1"/>
    </xf>
    <xf numFmtId="4" fontId="0" fillId="4" borderId="30" xfId="0" applyNumberFormat="1" applyFill="1" applyBorder="1" applyProtection="1">
      <protection hidden="1"/>
    </xf>
    <xf numFmtId="4" fontId="0" fillId="3" borderId="7" xfId="0" applyNumberFormat="1" applyFill="1" applyBorder="1" applyProtection="1">
      <protection hidden="1"/>
    </xf>
    <xf numFmtId="4" fontId="0" fillId="3" borderId="9" xfId="0" applyNumberFormat="1" applyFill="1" applyBorder="1" applyProtection="1">
      <protection hidden="1"/>
    </xf>
    <xf numFmtId="0" fontId="0" fillId="3" borderId="10" xfId="0" applyFill="1" applyBorder="1" applyProtection="1">
      <protection hidden="1"/>
    </xf>
    <xf numFmtId="4" fontId="0" fillId="3" borderId="11" xfId="0" applyNumberFormat="1" applyFill="1" applyBorder="1" applyProtection="1">
      <protection hidden="1"/>
    </xf>
    <xf numFmtId="4" fontId="0" fillId="3" borderId="12" xfId="0" applyNumberFormat="1" applyFill="1" applyBorder="1" applyProtection="1">
      <protection hidden="1"/>
    </xf>
    <xf numFmtId="3" fontId="0" fillId="0" borderId="0" xfId="0" applyNumberFormat="1"/>
    <xf numFmtId="3" fontId="0" fillId="0" borderId="1" xfId="0" applyNumberFormat="1" applyBorder="1"/>
    <xf numFmtId="164" fontId="0" fillId="0" borderId="20" xfId="0" applyNumberFormat="1" applyBorder="1" applyAlignment="1">
      <alignment wrapText="1"/>
    </xf>
    <xf numFmtId="3" fontId="0" fillId="0" borderId="20" xfId="0" applyNumberFormat="1" applyBorder="1"/>
    <xf numFmtId="3" fontId="0" fillId="0" borderId="3" xfId="0" applyNumberFormat="1" applyBorder="1" applyAlignment="1">
      <alignment wrapText="1"/>
    </xf>
    <xf numFmtId="3" fontId="0" fillId="0" borderId="6" xfId="0" applyNumberFormat="1" applyBorder="1"/>
    <xf numFmtId="3" fontId="0" fillId="0" borderId="7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164" fontId="0" fillId="0" borderId="13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3" fontId="0" fillId="0" borderId="14" xfId="0" applyNumberFormat="1" applyBorder="1"/>
    <xf numFmtId="3" fontId="0" fillId="0" borderId="15" xfId="0" applyNumberFormat="1" applyBorder="1" applyAlignment="1">
      <alignment wrapText="1"/>
    </xf>
    <xf numFmtId="3" fontId="6" fillId="0" borderId="14" xfId="0" applyNumberFormat="1" applyFont="1" applyBorder="1"/>
    <xf numFmtId="4" fontId="0" fillId="3" borderId="8" xfId="0" applyNumberFormat="1" applyFill="1" applyBorder="1" applyProtection="1">
      <protection hidden="1"/>
    </xf>
    <xf numFmtId="4" fontId="0" fillId="3" borderId="10" xfId="0" applyNumberFormat="1" applyFill="1" applyBorder="1" applyProtection="1">
      <protection hidden="1"/>
    </xf>
    <xf numFmtId="4" fontId="0" fillId="3" borderId="16" xfId="0" applyNumberFormat="1" applyFill="1" applyBorder="1" applyProtection="1">
      <protection hidden="1"/>
    </xf>
    <xf numFmtId="4" fontId="0" fillId="4" borderId="8" xfId="0" applyNumberFormat="1" applyFill="1" applyBorder="1" applyProtection="1">
      <protection hidden="1"/>
    </xf>
    <xf numFmtId="4" fontId="0" fillId="4" borderId="10" xfId="0" applyNumberFormat="1" applyFill="1" applyBorder="1" applyProtection="1">
      <protection hidden="1"/>
    </xf>
    <xf numFmtId="4" fontId="0" fillId="4" borderId="29" xfId="0" applyNumberFormat="1" applyFill="1" applyBorder="1" applyProtection="1">
      <protection hidden="1"/>
    </xf>
    <xf numFmtId="4" fontId="0" fillId="0" borderId="5" xfId="0" applyNumberFormat="1" applyFill="1" applyBorder="1" applyProtection="1">
      <protection locked="0"/>
    </xf>
    <xf numFmtId="4" fontId="0" fillId="0" borderId="6" xfId="0" applyNumberFormat="1" applyFill="1" applyBorder="1" applyProtection="1">
      <protection locked="0"/>
    </xf>
    <xf numFmtId="4" fontId="0" fillId="0" borderId="8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0" xfId="0" applyNumberFormat="1" applyFill="1" applyBorder="1" applyProtection="1">
      <protection locked="0"/>
    </xf>
    <xf numFmtId="4" fontId="0" fillId="0" borderId="11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hidden="1"/>
    </xf>
    <xf numFmtId="3" fontId="0" fillId="3" borderId="7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3" fontId="0" fillId="3" borderId="9" xfId="0" applyNumberFormat="1" applyFill="1" applyBorder="1" applyProtection="1">
      <protection hidden="1"/>
    </xf>
    <xf numFmtId="3" fontId="0" fillId="3" borderId="11" xfId="0" applyNumberFormat="1" applyFill="1" applyBorder="1" applyProtection="1">
      <protection hidden="1"/>
    </xf>
    <xf numFmtId="3" fontId="0" fillId="3" borderId="12" xfId="0" applyNumberFormat="1" applyFill="1" applyBorder="1" applyProtection="1">
      <protection hidden="1"/>
    </xf>
    <xf numFmtId="3" fontId="0" fillId="4" borderId="30" xfId="0" applyNumberFormat="1" applyFill="1" applyBorder="1" applyProtection="1">
      <protection hidden="1"/>
    </xf>
    <xf numFmtId="3" fontId="0" fillId="4" borderId="31" xfId="0" applyNumberFormat="1" applyFill="1" applyBorder="1" applyProtection="1">
      <protection hidden="1"/>
    </xf>
    <xf numFmtId="3" fontId="0" fillId="4" borderId="1" xfId="0" applyNumberFormat="1" applyFill="1" applyBorder="1" applyProtection="1">
      <protection hidden="1"/>
    </xf>
    <xf numFmtId="3" fontId="0" fillId="4" borderId="9" xfId="0" applyNumberFormat="1" applyFill="1" applyBorder="1" applyProtection="1">
      <protection hidden="1"/>
    </xf>
    <xf numFmtId="3" fontId="0" fillId="4" borderId="11" xfId="0" applyNumberFormat="1" applyFill="1" applyBorder="1" applyProtection="1">
      <protection hidden="1"/>
    </xf>
    <xf numFmtId="3" fontId="0" fillId="4" borderId="12" xfId="0" applyNumberFormat="1" applyFill="1" applyBorder="1" applyProtection="1">
      <protection hidden="1"/>
    </xf>
    <xf numFmtId="3" fontId="0" fillId="3" borderId="17" xfId="0" applyNumberFormat="1" applyFill="1" applyBorder="1" applyProtection="1">
      <protection hidden="1"/>
    </xf>
    <xf numFmtId="3" fontId="0" fillId="3" borderId="18" xfId="0" applyNumberFormat="1" applyFill="1" applyBorder="1" applyProtection="1">
      <protection hidden="1"/>
    </xf>
    <xf numFmtId="3" fontId="0" fillId="4" borderId="6" xfId="0" applyNumberFormat="1" applyFill="1" applyBorder="1" applyProtection="1">
      <protection hidden="1"/>
    </xf>
    <xf numFmtId="3" fontId="0" fillId="4" borderId="7" xfId="0" applyNumberFormat="1" applyFill="1" applyBorder="1" applyProtection="1">
      <protection hidden="1"/>
    </xf>
    <xf numFmtId="4" fontId="0" fillId="4" borderId="9" xfId="0" applyNumberFormat="1" applyFill="1" applyBorder="1" applyProtection="1">
      <protection hidden="1"/>
    </xf>
    <xf numFmtId="4" fontId="0" fillId="4" borderId="12" xfId="0" applyNumberFormat="1" applyFill="1" applyBorder="1" applyProtection="1">
      <protection hidden="1"/>
    </xf>
    <xf numFmtId="4" fontId="0" fillId="4" borderId="31" xfId="0" applyNumberFormat="1" applyFill="1" applyBorder="1" applyProtection="1">
      <protection hidden="1"/>
    </xf>
    <xf numFmtId="49" fontId="0" fillId="0" borderId="0" xfId="0" applyNumberFormat="1"/>
    <xf numFmtId="49" fontId="0" fillId="6" borderId="25" xfId="0" applyNumberFormat="1" applyFill="1" applyBorder="1" applyProtection="1">
      <protection locked="0"/>
    </xf>
    <xf numFmtId="49" fontId="0" fillId="6" borderId="26" xfId="0" applyNumberFormat="1" applyFill="1" applyBorder="1" applyProtection="1">
      <protection locked="0"/>
    </xf>
    <xf numFmtId="49" fontId="0" fillId="6" borderId="27" xfId="0" applyNumberFormat="1" applyFill="1" applyBorder="1" applyProtection="1">
      <protection locked="0"/>
    </xf>
    <xf numFmtId="49" fontId="0" fillId="6" borderId="36" xfId="0" applyNumberFormat="1" applyFill="1" applyBorder="1" applyProtection="1">
      <protection locked="0"/>
    </xf>
    <xf numFmtId="49" fontId="0" fillId="0" borderId="4" xfId="0" applyNumberFormat="1" applyBorder="1"/>
    <xf numFmtId="0" fontId="11" fillId="0" borderId="0" xfId="0" applyFont="1" applyBorder="1" applyAlignment="1"/>
    <xf numFmtId="0" fontId="10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12" fillId="0" borderId="0" xfId="0" applyFont="1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center"/>
      <protection locked="0" hidden="1"/>
    </xf>
    <xf numFmtId="0" fontId="10" fillId="0" borderId="0" xfId="0" applyFont="1" applyFill="1" applyBorder="1" applyAlignment="1" applyProtection="1">
      <protection locked="0"/>
    </xf>
    <xf numFmtId="0" fontId="10" fillId="2" borderId="32" xfId="0" applyFont="1" applyFill="1" applyBorder="1" applyAlignment="1" applyProtection="1">
      <protection hidden="1"/>
    </xf>
    <xf numFmtId="0" fontId="10" fillId="2" borderId="35" xfId="0" applyFont="1" applyFill="1" applyBorder="1" applyAlignment="1" applyProtection="1">
      <protection hidden="1"/>
    </xf>
    <xf numFmtId="0" fontId="10" fillId="2" borderId="37" xfId="0" applyFont="1" applyFill="1" applyBorder="1" applyAlignment="1" applyProtection="1">
      <protection hidden="1"/>
    </xf>
    <xf numFmtId="0" fontId="12" fillId="0" borderId="1" xfId="0" applyFont="1" applyFill="1" applyBorder="1" applyAlignment="1" applyProtection="1">
      <protection locked="0" hidden="1"/>
    </xf>
    <xf numFmtId="0" fontId="12" fillId="0" borderId="9" xfId="0" applyFont="1" applyFill="1" applyBorder="1" applyAlignment="1" applyProtection="1">
      <protection locked="0" hidden="1"/>
    </xf>
    <xf numFmtId="0" fontId="12" fillId="0" borderId="38" xfId="0" applyFont="1" applyFill="1" applyBorder="1" applyAlignment="1" applyProtection="1">
      <protection locked="0" hidden="1"/>
    </xf>
    <xf numFmtId="0" fontId="10" fillId="2" borderId="5" xfId="0" applyFont="1" applyFill="1" applyBorder="1" applyAlignment="1" applyProtection="1">
      <protection hidden="1"/>
    </xf>
    <xf numFmtId="0" fontId="12" fillId="7" borderId="8" xfId="0" applyFont="1" applyFill="1" applyBorder="1" applyAlignment="1">
      <alignment horizontal="left" indent="3"/>
    </xf>
    <xf numFmtId="0" fontId="12" fillId="7" borderId="8" xfId="0" applyFont="1" applyFill="1" applyBorder="1" applyAlignment="1" applyProtection="1">
      <alignment horizontal="left" indent="3"/>
      <protection locked="0"/>
    </xf>
    <xf numFmtId="0" fontId="6" fillId="7" borderId="10" xfId="0" applyFont="1" applyFill="1" applyBorder="1" applyAlignment="1">
      <alignment horizontal="left" indent="3"/>
    </xf>
    <xf numFmtId="0" fontId="13" fillId="0" borderId="0" xfId="0" applyFont="1"/>
    <xf numFmtId="0" fontId="12" fillId="7" borderId="33" xfId="0" applyFont="1" applyFill="1" applyBorder="1" applyAlignment="1">
      <alignment horizontal="left" indent="3"/>
    </xf>
    <xf numFmtId="0" fontId="12" fillId="7" borderId="33" xfId="0" applyFont="1" applyFill="1" applyBorder="1" applyAlignment="1" applyProtection="1">
      <alignment horizontal="left" indent="3"/>
      <protection locked="0"/>
    </xf>
    <xf numFmtId="0" fontId="6" fillId="7" borderId="34" xfId="0" applyFont="1" applyFill="1" applyBorder="1" applyAlignment="1">
      <alignment horizontal="left" indent="3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10" fillId="8" borderId="22" xfId="0" applyFont="1" applyFill="1" applyBorder="1" applyAlignment="1" applyProtection="1">
      <alignment horizontal="center"/>
      <protection locked="0"/>
    </xf>
    <xf numFmtId="0" fontId="10" fillId="8" borderId="35" xfId="0" applyFont="1" applyFill="1" applyBorder="1" applyAlignment="1" applyProtection="1">
      <alignment horizontal="center"/>
      <protection locked="0"/>
    </xf>
    <xf numFmtId="0" fontId="10" fillId="8" borderId="37" xfId="0" applyFont="1" applyFill="1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10" fillId="8" borderId="5" xfId="0" applyFont="1" applyFill="1" applyBorder="1" applyAlignment="1" applyProtection="1">
      <alignment horizontal="center"/>
      <protection locked="0"/>
    </xf>
    <xf numFmtId="0" fontId="10" fillId="8" borderId="6" xfId="0" applyFont="1" applyFill="1" applyBorder="1" applyAlignment="1" applyProtection="1">
      <alignment horizontal="center"/>
      <protection locked="0"/>
    </xf>
    <xf numFmtId="0" fontId="10" fillId="8" borderId="7" xfId="0" applyFont="1" applyFill="1" applyBorder="1" applyAlignment="1" applyProtection="1">
      <alignment horizontal="center"/>
      <protection locked="0"/>
    </xf>
  </cellXfs>
  <cellStyles count="10">
    <cellStyle name="Excel Built-in Currency" xfId="1"/>
    <cellStyle name="Excel Built-in Hyperlink" xfId="2"/>
    <cellStyle name="Excel Built-in Normal" xfId="3"/>
    <cellStyle name="měny 2 2" xfId="4"/>
    <cellStyle name="měny 2 3" xfId="8"/>
    <cellStyle name="Normální" xfId="0" builtinId="0"/>
    <cellStyle name="normální 2 2" xfId="5"/>
    <cellStyle name="normální 2 3" xfId="9"/>
    <cellStyle name="normální 4" xfId="6"/>
    <cellStyle name="normální_astin_planA" xfId="7"/>
  </cellStyles>
  <dxfs count="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20</xdr:row>
      <xdr:rowOff>0</xdr:rowOff>
    </xdr:from>
    <xdr:to>
      <xdr:col>0</xdr:col>
      <xdr:colOff>1762125</xdr:colOff>
      <xdr:row>20</xdr:row>
      <xdr:rowOff>495300</xdr:rowOff>
    </xdr:to>
    <xdr:pic>
      <xdr:nvPicPr>
        <xdr:cNvPr id="9" name="Obrázek 8" descr="C:\Users\kakes\Documents\Salu\fotky nerezů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067300"/>
          <a:ext cx="112395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400050</xdr:colOff>
      <xdr:row>0</xdr:row>
      <xdr:rowOff>47625</xdr:rowOff>
    </xdr:from>
    <xdr:to>
      <xdr:col>4</xdr:col>
      <xdr:colOff>895350</xdr:colOff>
      <xdr:row>0</xdr:row>
      <xdr:rowOff>400050</xdr:rowOff>
    </xdr:to>
    <xdr:pic>
      <xdr:nvPicPr>
        <xdr:cNvPr id="7" name="Obrázek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38125"/>
          <a:ext cx="1666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2438400</xdr:colOff>
      <xdr:row>20</xdr:row>
      <xdr:rowOff>47625</xdr:rowOff>
    </xdr:from>
    <xdr:to>
      <xdr:col>0</xdr:col>
      <xdr:colOff>4400196</xdr:colOff>
      <xdr:row>20</xdr:row>
      <xdr:rowOff>1133475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7181850"/>
          <a:ext cx="1961796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2533649</xdr:colOff>
      <xdr:row>28</xdr:row>
      <xdr:rowOff>66675</xdr:rowOff>
    </xdr:from>
    <xdr:to>
      <xdr:col>0</xdr:col>
      <xdr:colOff>4371974</xdr:colOff>
      <xdr:row>28</xdr:row>
      <xdr:rowOff>1093447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49" y="7591425"/>
          <a:ext cx="1838325" cy="1026772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12</xdr:row>
      <xdr:rowOff>48624</xdr:rowOff>
    </xdr:from>
    <xdr:to>
      <xdr:col>0</xdr:col>
      <xdr:colOff>4447709</xdr:colOff>
      <xdr:row>12</xdr:row>
      <xdr:rowOff>1009471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43100" y="3496674"/>
          <a:ext cx="2504609" cy="9608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38100</xdr:rowOff>
    </xdr:from>
    <xdr:to>
      <xdr:col>0</xdr:col>
      <xdr:colOff>3705224</xdr:colOff>
      <xdr:row>40</xdr:row>
      <xdr:rowOff>180975</xdr:rowOff>
    </xdr:to>
    <xdr:pic>
      <xdr:nvPicPr>
        <xdr:cNvPr id="2" name="Obrázek 1" descr="C:\Users\kakes\Documents\Světla\Salu - fotky\IMG_8712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"/>
          <a:ext cx="3705224" cy="2428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342900</xdr:colOff>
      <xdr:row>0</xdr:row>
      <xdr:rowOff>66675</xdr:rowOff>
    </xdr:from>
    <xdr:to>
      <xdr:col>2</xdr:col>
      <xdr:colOff>723900</xdr:colOff>
      <xdr:row>0</xdr:row>
      <xdr:rowOff>419100</xdr:rowOff>
    </xdr:to>
    <xdr:pic>
      <xdr:nvPicPr>
        <xdr:cNvPr id="3" name="Obrázek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6675"/>
          <a:ext cx="16668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15</xdr:row>
      <xdr:rowOff>38100</xdr:rowOff>
    </xdr:from>
    <xdr:to>
      <xdr:col>0</xdr:col>
      <xdr:colOff>5403557</xdr:colOff>
      <xdr:row>29</xdr:row>
      <xdr:rowOff>228600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3609975"/>
          <a:ext cx="5355933" cy="3524250"/>
        </a:xfrm>
        <a:prstGeom prst="rect">
          <a:avLst/>
        </a:prstGeom>
      </xdr:spPr>
    </xdr:pic>
    <xdr:clientData/>
  </xdr:twoCellAnchor>
  <xdr:twoCellAnchor>
    <xdr:from>
      <xdr:col>0</xdr:col>
      <xdr:colOff>4686299</xdr:colOff>
      <xdr:row>23</xdr:row>
      <xdr:rowOff>47625</xdr:rowOff>
    </xdr:from>
    <xdr:to>
      <xdr:col>2</xdr:col>
      <xdr:colOff>409574</xdr:colOff>
      <xdr:row>26</xdr:row>
      <xdr:rowOff>0</xdr:rowOff>
    </xdr:to>
    <xdr:sp macro="" textlink="">
      <xdr:nvSpPr>
        <xdr:cNvPr id="3" name="Šipka doleva 2"/>
        <xdr:cNvSpPr/>
      </xdr:nvSpPr>
      <xdr:spPr>
        <a:xfrm>
          <a:off x="4686299" y="5524500"/>
          <a:ext cx="1819275" cy="66675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0</xdr:colOff>
      <xdr:row>2</xdr:row>
      <xdr:rowOff>133350</xdr:rowOff>
    </xdr:from>
    <xdr:to>
      <xdr:col>2</xdr:col>
      <xdr:colOff>258062</xdr:colOff>
      <xdr:row>9</xdr:row>
      <xdr:rowOff>190741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9600"/>
          <a:ext cx="6354062" cy="1724266"/>
        </a:xfrm>
        <a:prstGeom prst="rect">
          <a:avLst/>
        </a:prstGeom>
      </xdr:spPr>
    </xdr:pic>
    <xdr:clientData/>
  </xdr:twoCellAnchor>
  <xdr:twoCellAnchor>
    <xdr:from>
      <xdr:col>2</xdr:col>
      <xdr:colOff>28574</xdr:colOff>
      <xdr:row>4</xdr:row>
      <xdr:rowOff>228601</xdr:rowOff>
    </xdr:from>
    <xdr:to>
      <xdr:col>4</xdr:col>
      <xdr:colOff>314325</xdr:colOff>
      <xdr:row>6</xdr:row>
      <xdr:rowOff>171451</xdr:rowOff>
    </xdr:to>
    <xdr:sp macro="" textlink="">
      <xdr:nvSpPr>
        <xdr:cNvPr id="5" name="Šipka doleva 4"/>
        <xdr:cNvSpPr/>
      </xdr:nvSpPr>
      <xdr:spPr>
        <a:xfrm>
          <a:off x="6124574" y="1181101"/>
          <a:ext cx="1504951" cy="419100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57149</xdr:colOff>
      <xdr:row>6</xdr:row>
      <xdr:rowOff>219075</xdr:rowOff>
    </xdr:from>
    <xdr:to>
      <xdr:col>3</xdr:col>
      <xdr:colOff>114300</xdr:colOff>
      <xdr:row>8</xdr:row>
      <xdr:rowOff>114300</xdr:rowOff>
    </xdr:to>
    <xdr:sp macro="" textlink="">
      <xdr:nvSpPr>
        <xdr:cNvPr id="6" name="Šipka doleva 5"/>
        <xdr:cNvSpPr/>
      </xdr:nvSpPr>
      <xdr:spPr>
        <a:xfrm>
          <a:off x="6153149" y="1647825"/>
          <a:ext cx="666751" cy="371475"/>
        </a:xfrm>
        <a:prstGeom prst="leftArrow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0"/>
  <sheetViews>
    <sheetView tabSelected="1" workbookViewId="0">
      <pane ySplit="12" topLeftCell="A13" activePane="bottomLeft" state="frozenSplit"/>
      <selection pane="bottomLeft" activeCell="B2" sqref="B2:F2"/>
    </sheetView>
  </sheetViews>
  <sheetFormatPr defaultRowHeight="15" x14ac:dyDescent="0.25"/>
  <cols>
    <col min="1" max="1" width="66.7109375" customWidth="1"/>
    <col min="2" max="2" width="20.7109375" customWidth="1"/>
    <col min="3" max="3" width="8" hidden="1" customWidth="1"/>
    <col min="4" max="4" width="17.5703125" customWidth="1"/>
    <col min="5" max="5" width="15.28515625" customWidth="1"/>
    <col min="6" max="6" width="30.7109375" style="139" customWidth="1"/>
    <col min="7" max="7" width="9.42578125" style="1" hidden="1" customWidth="1"/>
    <col min="8" max="8" width="8.85546875" style="1" hidden="1" customWidth="1"/>
    <col min="9" max="10" width="0" style="93" hidden="1" customWidth="1"/>
  </cols>
  <sheetData>
    <row r="1" spans="1:27" ht="39" customHeight="1" thickBot="1" x14ac:dyDescent="0.4">
      <c r="A1" s="163" t="s">
        <v>7</v>
      </c>
      <c r="B1" s="172"/>
      <c r="C1" s="172"/>
      <c r="D1" s="172"/>
      <c r="E1" s="172"/>
      <c r="F1" s="172"/>
    </row>
    <row r="2" spans="1:27" s="149" customFormat="1" ht="19.5" customHeight="1" x14ac:dyDescent="0.3">
      <c r="A2" s="159" t="s">
        <v>46</v>
      </c>
      <c r="B2" s="169"/>
      <c r="C2" s="170"/>
      <c r="D2" s="170"/>
      <c r="E2" s="170"/>
      <c r="F2" s="171"/>
      <c r="G2" s="154"/>
      <c r="H2" s="154"/>
      <c r="I2" s="154"/>
      <c r="J2" s="155"/>
      <c r="K2" s="145"/>
      <c r="L2" s="145"/>
      <c r="M2" s="145"/>
      <c r="N2" s="146"/>
      <c r="O2" s="146"/>
      <c r="P2" s="146"/>
      <c r="Q2" s="146"/>
      <c r="R2" s="146"/>
      <c r="S2" s="146"/>
      <c r="T2" s="146"/>
      <c r="U2" s="146"/>
      <c r="V2" s="147"/>
      <c r="W2" s="147"/>
      <c r="X2" s="147"/>
      <c r="Y2" s="147"/>
      <c r="Z2" s="147"/>
      <c r="AA2" s="148"/>
    </row>
    <row r="3" spans="1:27" s="149" customFormat="1" ht="19.5" customHeight="1" x14ac:dyDescent="0.25">
      <c r="A3" s="160" t="s">
        <v>47</v>
      </c>
      <c r="B3" s="173"/>
      <c r="C3" s="173"/>
      <c r="D3" s="173"/>
      <c r="E3" s="173"/>
      <c r="F3" s="174"/>
      <c r="G3" s="158"/>
      <c r="H3" s="156"/>
      <c r="I3" s="156"/>
      <c r="J3" s="157"/>
      <c r="K3" s="145"/>
      <c r="L3" s="145"/>
      <c r="M3" s="145"/>
      <c r="N3" s="150"/>
      <c r="O3" s="150"/>
      <c r="P3" s="150"/>
      <c r="Q3" s="150"/>
      <c r="R3" s="150"/>
      <c r="S3" s="150"/>
      <c r="T3" s="151"/>
      <c r="U3" s="151"/>
      <c r="V3" s="147"/>
      <c r="W3" s="147"/>
      <c r="X3" s="147"/>
      <c r="Y3" s="147"/>
      <c r="Z3" s="147"/>
      <c r="AA3" s="148"/>
    </row>
    <row r="4" spans="1:27" s="149" customFormat="1" ht="19.5" customHeight="1" x14ac:dyDescent="0.25">
      <c r="A4" s="160" t="s">
        <v>48</v>
      </c>
      <c r="B4" s="173"/>
      <c r="C4" s="173"/>
      <c r="D4" s="173"/>
      <c r="E4" s="173"/>
      <c r="F4" s="174"/>
      <c r="G4" s="158"/>
      <c r="H4" s="156"/>
      <c r="I4" s="156"/>
      <c r="J4" s="157"/>
      <c r="N4" s="150"/>
      <c r="O4" s="150"/>
      <c r="P4" s="150"/>
      <c r="Q4" s="150"/>
      <c r="R4" s="150"/>
      <c r="S4" s="150"/>
      <c r="T4" s="151"/>
      <c r="U4" s="151"/>
      <c r="V4" s="147"/>
      <c r="W4" s="147"/>
      <c r="X4" s="147"/>
      <c r="Y4" s="147"/>
      <c r="Z4" s="147"/>
      <c r="AA4" s="148"/>
    </row>
    <row r="5" spans="1:27" s="149" customFormat="1" ht="19.5" customHeight="1" x14ac:dyDescent="0.25">
      <c r="A5" s="160" t="s">
        <v>49</v>
      </c>
      <c r="B5" s="173"/>
      <c r="C5" s="173"/>
      <c r="D5" s="173"/>
      <c r="E5" s="173"/>
      <c r="F5" s="174"/>
      <c r="G5" s="158"/>
      <c r="H5" s="156"/>
      <c r="I5" s="156"/>
      <c r="J5" s="157"/>
      <c r="N5" s="150"/>
      <c r="O5" s="150"/>
      <c r="P5" s="150"/>
      <c r="Q5" s="150"/>
      <c r="R5" s="150"/>
      <c r="S5" s="150"/>
      <c r="T5" s="151"/>
      <c r="U5" s="151"/>
      <c r="V5" s="147"/>
      <c r="W5" s="147"/>
      <c r="X5" s="147"/>
      <c r="Y5" s="147"/>
      <c r="Z5" s="147"/>
      <c r="AA5" s="148"/>
    </row>
    <row r="6" spans="1:27" s="149" customFormat="1" ht="19.5" customHeight="1" x14ac:dyDescent="0.3">
      <c r="A6" s="161" t="s">
        <v>50</v>
      </c>
      <c r="B6" s="173"/>
      <c r="C6" s="173"/>
      <c r="D6" s="173"/>
      <c r="E6" s="173"/>
      <c r="F6" s="174"/>
      <c r="G6" s="158"/>
      <c r="H6" s="156"/>
      <c r="I6" s="156"/>
      <c r="J6" s="157"/>
      <c r="N6" s="146"/>
      <c r="O6" s="146"/>
      <c r="P6" s="146"/>
      <c r="Q6" s="146"/>
      <c r="R6" s="146"/>
      <c r="S6" s="146"/>
      <c r="T6" s="146"/>
      <c r="U6" s="146"/>
      <c r="V6" s="147"/>
      <c r="W6" s="147"/>
      <c r="X6" s="147"/>
      <c r="Y6" s="147"/>
      <c r="Z6" s="147"/>
      <c r="AA6" s="148"/>
    </row>
    <row r="7" spans="1:27" s="149" customFormat="1" ht="19.5" customHeight="1" x14ac:dyDescent="0.3">
      <c r="A7" s="161" t="s">
        <v>51</v>
      </c>
      <c r="B7" s="173"/>
      <c r="C7" s="173"/>
      <c r="D7" s="173"/>
      <c r="E7" s="173"/>
      <c r="F7" s="174"/>
      <c r="G7" s="158"/>
      <c r="H7" s="156"/>
      <c r="I7" s="156"/>
      <c r="J7" s="157"/>
      <c r="O7" s="152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</row>
    <row r="8" spans="1:27" ht="15.75" thickBot="1" x14ac:dyDescent="0.3">
      <c r="A8" s="162" t="s">
        <v>52</v>
      </c>
      <c r="B8" s="167"/>
      <c r="C8" s="167"/>
      <c r="D8" s="167"/>
      <c r="E8" s="167"/>
      <c r="F8" s="168"/>
    </row>
    <row r="9" spans="1:27" ht="15.75" thickBot="1" x14ac:dyDescent="0.3">
      <c r="D9" s="7" t="s">
        <v>0</v>
      </c>
      <c r="E9" s="7" t="s">
        <v>1</v>
      </c>
    </row>
    <row r="10" spans="1:27" ht="15.75" thickBot="1" x14ac:dyDescent="0.3">
      <c r="A10" s="4" t="s">
        <v>8</v>
      </c>
      <c r="B10" s="4"/>
      <c r="D10" s="12">
        <v>560</v>
      </c>
      <c r="E10" s="13">
        <v>296</v>
      </c>
    </row>
    <row r="11" spans="1:27" ht="15.75" thickBot="1" x14ac:dyDescent="0.3"/>
    <row r="12" spans="1:27" ht="15.75" thickBot="1" x14ac:dyDescent="0.3">
      <c r="A12" s="77" t="s">
        <v>44</v>
      </c>
      <c r="D12" s="5" t="s">
        <v>2</v>
      </c>
      <c r="E12" s="63">
        <v>0</v>
      </c>
    </row>
    <row r="13" spans="1:27" ht="91.5" customHeight="1" thickBot="1" x14ac:dyDescent="0.3">
      <c r="A13" s="78" t="s">
        <v>53</v>
      </c>
      <c r="B13" s="79" t="s">
        <v>22</v>
      </c>
      <c r="C13" s="80"/>
      <c r="D13" s="81" t="s">
        <v>5</v>
      </c>
      <c r="E13" s="82" t="s">
        <v>3</v>
      </c>
      <c r="F13" s="144" t="s">
        <v>38</v>
      </c>
      <c r="G13" s="103" t="s">
        <v>45</v>
      </c>
      <c r="H13" s="104" t="s">
        <v>43</v>
      </c>
      <c r="I13" s="105" t="s">
        <v>39</v>
      </c>
      <c r="J13" s="106" t="s">
        <v>40</v>
      </c>
    </row>
    <row r="14" spans="1:27" x14ac:dyDescent="0.25">
      <c r="A14" s="26" t="s">
        <v>24</v>
      </c>
      <c r="B14" s="64" t="s">
        <v>20</v>
      </c>
      <c r="C14" s="83">
        <f>($D$10*2+$E$10*2)*0.837+337.5+IF(B14=$B$47,$C$47,IF(B14=$B$49,$C$49,0))</f>
        <v>1770.444</v>
      </c>
      <c r="D14" s="42">
        <f t="shared" ref="D14:D19" si="0">C14*1</f>
        <v>1770.444</v>
      </c>
      <c r="E14" s="43">
        <f t="shared" ref="E14:E19" si="1">D14*(100-$E$12)/100</f>
        <v>1770.444</v>
      </c>
      <c r="F14" s="140"/>
      <c r="G14" s="83">
        <f>D14*1.1/27.8</f>
        <v>70.053539568345329</v>
      </c>
      <c r="H14" s="41">
        <f>G14*(100-$E$12)/100</f>
        <v>70.053539568345329</v>
      </c>
      <c r="I14" s="120">
        <f>D14/1.8*11.4*2.1</f>
        <v>23546.905200000001</v>
      </c>
      <c r="J14" s="121">
        <f>I14*(100-$E$12)/100</f>
        <v>23546.905200000001</v>
      </c>
    </row>
    <row r="15" spans="1:27" x14ac:dyDescent="0.25">
      <c r="A15" s="27" t="s">
        <v>25</v>
      </c>
      <c r="B15" s="65" t="s">
        <v>20</v>
      </c>
      <c r="C15" s="44">
        <f>($D$10*2+$E$10*2)*0.972+337.5+IF(B15=$B$47,$C$47,IF(B15=$B$49,$C$49,0))</f>
        <v>2001.5639999999999</v>
      </c>
      <c r="D15" s="45">
        <f t="shared" si="0"/>
        <v>2001.5639999999999</v>
      </c>
      <c r="E15" s="46">
        <f t="shared" si="1"/>
        <v>2001.5639999999999</v>
      </c>
      <c r="F15" s="141"/>
      <c r="G15" s="108">
        <f t="shared" ref="G15:G19" si="2">D15*1.1/27.8</f>
        <v>79.198575539568353</v>
      </c>
      <c r="H15" s="44">
        <f t="shared" ref="H15:H19" si="3">E15*1.1/27.8</f>
        <v>79.198575539568353</v>
      </c>
      <c r="I15" s="122">
        <f t="shared" ref="I15:I16" si="4">D15/1.8*11.4*2.1</f>
        <v>26620.801199999998</v>
      </c>
      <c r="J15" s="123">
        <f t="shared" ref="J15:J16" si="5">I15*(100-$E$12)/100</f>
        <v>26620.801199999998</v>
      </c>
    </row>
    <row r="16" spans="1:27" ht="15.75" thickBot="1" x14ac:dyDescent="0.3">
      <c r="A16" s="28" t="s">
        <v>26</v>
      </c>
      <c r="B16" s="69" t="s">
        <v>20</v>
      </c>
      <c r="C16" s="47">
        <f>($D$10*2+$E$10*2)*0.972+337.5+IF(B16=$B$47,$C$47,IF(B16=$B$49,$C$49,0))</f>
        <v>2001.5639999999999</v>
      </c>
      <c r="D16" s="48">
        <f t="shared" si="0"/>
        <v>2001.5639999999999</v>
      </c>
      <c r="E16" s="49">
        <f t="shared" si="1"/>
        <v>2001.5639999999999</v>
      </c>
      <c r="F16" s="142"/>
      <c r="G16" s="110">
        <f t="shared" si="2"/>
        <v>79.198575539568353</v>
      </c>
      <c r="H16" s="47">
        <f t="shared" si="3"/>
        <v>79.198575539568353</v>
      </c>
      <c r="I16" s="132">
        <f t="shared" si="4"/>
        <v>26620.801199999998</v>
      </c>
      <c r="J16" s="133">
        <f t="shared" si="5"/>
        <v>26620.801199999998</v>
      </c>
    </row>
    <row r="17" spans="1:10" x14ac:dyDescent="0.25">
      <c r="A17" s="29" t="s">
        <v>27</v>
      </c>
      <c r="B17" s="64" t="s">
        <v>20</v>
      </c>
      <c r="C17" s="32">
        <f>($D$10*2+$E$10*2)*0.837+337.5+IF(B17=$B$47,$C$47,IF(B17=$B$49,$C$49,0))</f>
        <v>1770.444</v>
      </c>
      <c r="D17" s="33">
        <f t="shared" si="0"/>
        <v>1770.444</v>
      </c>
      <c r="E17" s="34">
        <f t="shared" si="1"/>
        <v>1770.444</v>
      </c>
      <c r="F17" s="140"/>
      <c r="G17" s="84">
        <f t="shared" si="2"/>
        <v>70.053539568345329</v>
      </c>
      <c r="H17" s="32">
        <f t="shared" si="3"/>
        <v>70.053539568345329</v>
      </c>
      <c r="I17" s="134">
        <f>D17/1.8*11.4*2.1</f>
        <v>23546.905200000001</v>
      </c>
      <c r="J17" s="135">
        <f>I17*(100-$E$12)/100</f>
        <v>23546.905200000001</v>
      </c>
    </row>
    <row r="18" spans="1:10" x14ac:dyDescent="0.25">
      <c r="A18" s="30" t="s">
        <v>28</v>
      </c>
      <c r="B18" s="65" t="s">
        <v>20</v>
      </c>
      <c r="C18" s="35">
        <f>($D$10*2+$E$10*2)*0.972+337.5+IF(B18=$B$47,$C$47,IF(B18=$B$49,$C$49,0))</f>
        <v>2001.5639999999999</v>
      </c>
      <c r="D18" s="36">
        <f t="shared" si="0"/>
        <v>2001.5639999999999</v>
      </c>
      <c r="E18" s="37">
        <f t="shared" si="1"/>
        <v>2001.5639999999999</v>
      </c>
      <c r="F18" s="141"/>
      <c r="G18" s="111">
        <f t="shared" si="2"/>
        <v>79.198575539568353</v>
      </c>
      <c r="H18" s="35">
        <f t="shared" si="3"/>
        <v>79.198575539568353</v>
      </c>
      <c r="I18" s="128">
        <f t="shared" ref="I18:I19" si="6">D18/1.8*11.4*2.1</f>
        <v>26620.801199999998</v>
      </c>
      <c r="J18" s="129">
        <f t="shared" ref="J18:J19" si="7">I18*(100-$E$12)/100</f>
        <v>26620.801199999998</v>
      </c>
    </row>
    <row r="19" spans="1:10" ht="15.75" thickBot="1" x14ac:dyDescent="0.3">
      <c r="A19" s="31" t="s">
        <v>29</v>
      </c>
      <c r="B19" s="66" t="s">
        <v>20</v>
      </c>
      <c r="C19" s="38">
        <f>($D$10*2+$E$10*2)*0.972+337.5+IF(B19=$B$47,$C$47,IF(B19=$B$49,$C$49,0))</f>
        <v>2001.5639999999999</v>
      </c>
      <c r="D19" s="39">
        <f t="shared" si="0"/>
        <v>2001.5639999999999</v>
      </c>
      <c r="E19" s="40">
        <f t="shared" si="1"/>
        <v>2001.5639999999999</v>
      </c>
      <c r="F19" s="142"/>
      <c r="G19" s="112">
        <f t="shared" si="2"/>
        <v>79.198575539568353</v>
      </c>
      <c r="H19" s="38">
        <f t="shared" si="3"/>
        <v>79.198575539568353</v>
      </c>
      <c r="I19" s="130">
        <f t="shared" si="6"/>
        <v>26620.801199999998</v>
      </c>
      <c r="J19" s="131">
        <f t="shared" si="7"/>
        <v>26620.801199999998</v>
      </c>
    </row>
    <row r="20" spans="1:10" ht="15.75" thickBot="1" x14ac:dyDescent="0.3">
      <c r="G20"/>
      <c r="H20"/>
    </row>
    <row r="21" spans="1:10" ht="92.25" customHeight="1" thickBot="1" x14ac:dyDescent="0.3">
      <c r="A21" s="78" t="s">
        <v>54</v>
      </c>
      <c r="B21" s="79" t="s">
        <v>22</v>
      </c>
      <c r="C21" s="80"/>
      <c r="D21" s="81" t="s">
        <v>5</v>
      </c>
      <c r="E21" s="82" t="s">
        <v>3</v>
      </c>
      <c r="F21" s="144" t="s">
        <v>38</v>
      </c>
      <c r="G21" s="103" t="s">
        <v>45</v>
      </c>
      <c r="H21" s="104" t="s">
        <v>43</v>
      </c>
      <c r="I21" s="107" t="s">
        <v>39</v>
      </c>
      <c r="J21" s="106" t="s">
        <v>40</v>
      </c>
    </row>
    <row r="22" spans="1:10" x14ac:dyDescent="0.25">
      <c r="A22" s="26" t="s">
        <v>24</v>
      </c>
      <c r="B22" s="64"/>
      <c r="C22" s="41">
        <f>($D$10*2+$E$10*2)*0.81+337.5+IF(B22=$B$47,$C$47,IF(B22=$B$49,$C$49,0))</f>
        <v>1724.22</v>
      </c>
      <c r="D22" s="41">
        <f t="shared" ref="D22:D27" si="8">C22*1</f>
        <v>1724.22</v>
      </c>
      <c r="E22" s="88">
        <f t="shared" ref="E22:E27" si="9">D22*(100-$E$12)/100</f>
        <v>1724.22</v>
      </c>
      <c r="F22" s="140"/>
      <c r="G22" s="83">
        <f>D22*1.1/27.8</f>
        <v>68.224532374100733</v>
      </c>
      <c r="H22" s="41">
        <f>G22*(100-$E$12)/100</f>
        <v>68.224532374100733</v>
      </c>
      <c r="I22" s="120">
        <f>D22/1.8*11.4*2.1</f>
        <v>22932.126</v>
      </c>
      <c r="J22" s="121">
        <f>I22*(100-$E$12)/100</f>
        <v>22932.126</v>
      </c>
    </row>
    <row r="23" spans="1:10" x14ac:dyDescent="0.25">
      <c r="A23" s="27" t="s">
        <v>25</v>
      </c>
      <c r="B23" s="65" t="s">
        <v>20</v>
      </c>
      <c r="C23" s="44">
        <f>($D$10*2+$E$10*2)*0.945+337.5+IF(B23=$B$47,$C$47,IF(B23=$B$49,$C$49,0))</f>
        <v>1955.34</v>
      </c>
      <c r="D23" s="44">
        <f t="shared" si="8"/>
        <v>1955.34</v>
      </c>
      <c r="E23" s="89">
        <f t="shared" si="9"/>
        <v>1955.34</v>
      </c>
      <c r="F23" s="141"/>
      <c r="G23" s="108">
        <f t="shared" ref="G23:G27" si="10">D23*1.1/27.8</f>
        <v>77.369568345323742</v>
      </c>
      <c r="H23" s="44">
        <f t="shared" ref="H23:H27" si="11">G23*(100-$E$12)/100</f>
        <v>77.369568345323742</v>
      </c>
      <c r="I23" s="122">
        <f t="shared" ref="I23:I27" si="12">D23/1.8*11.4*2.1</f>
        <v>26006.022000000001</v>
      </c>
      <c r="J23" s="123">
        <f t="shared" ref="J23:J27" si="13">I23*(100-$E$12)/100</f>
        <v>26006.022000000001</v>
      </c>
    </row>
    <row r="24" spans="1:10" ht="15.75" thickBot="1" x14ac:dyDescent="0.3">
      <c r="A24" s="90" t="s">
        <v>26</v>
      </c>
      <c r="B24" s="66" t="s">
        <v>20</v>
      </c>
      <c r="C24" s="91">
        <f>($D$10*2+$E$10*2)*0.945+337.5+IF(B24=$B$47,$C$47,IF(B24=$B$49,$C$49,0))</f>
        <v>1955.34</v>
      </c>
      <c r="D24" s="91">
        <f t="shared" si="8"/>
        <v>1955.34</v>
      </c>
      <c r="E24" s="92">
        <f t="shared" si="9"/>
        <v>1955.34</v>
      </c>
      <c r="F24" s="143"/>
      <c r="G24" s="109">
        <f t="shared" si="10"/>
        <v>77.369568345323742</v>
      </c>
      <c r="H24" s="91">
        <f t="shared" si="11"/>
        <v>77.369568345323742</v>
      </c>
      <c r="I24" s="124">
        <f t="shared" si="12"/>
        <v>26006.022000000001</v>
      </c>
      <c r="J24" s="125">
        <f t="shared" si="13"/>
        <v>26006.022000000001</v>
      </c>
    </row>
    <row r="25" spans="1:10" x14ac:dyDescent="0.25">
      <c r="A25" s="85" t="s">
        <v>27</v>
      </c>
      <c r="B25" s="86" t="s">
        <v>20</v>
      </c>
      <c r="C25" s="87">
        <f>($D$10*2+$E$10*2)*0.81+337.5+IF(B25=$B$47,$C$47,IF(B25=$B$49,$C$49,0))</f>
        <v>1724.22</v>
      </c>
      <c r="D25" s="87">
        <f t="shared" si="8"/>
        <v>1724.22</v>
      </c>
      <c r="E25" s="138">
        <f t="shared" si="9"/>
        <v>1724.22</v>
      </c>
      <c r="F25" s="140"/>
      <c r="G25" s="113">
        <f t="shared" si="10"/>
        <v>68.224532374100733</v>
      </c>
      <c r="H25" s="87">
        <f t="shared" si="11"/>
        <v>68.224532374100733</v>
      </c>
      <c r="I25" s="126">
        <f t="shared" si="12"/>
        <v>22932.126</v>
      </c>
      <c r="J25" s="127">
        <f t="shared" si="13"/>
        <v>22932.126</v>
      </c>
    </row>
    <row r="26" spans="1:10" x14ac:dyDescent="0.25">
      <c r="A26" s="30" t="s">
        <v>28</v>
      </c>
      <c r="B26" s="65" t="s">
        <v>20</v>
      </c>
      <c r="C26" s="35">
        <f>($D$10*2+$E$10*2)*0.945+337.5+IF(B26=$B$47,$C$47,IF(B26=$B$49,$C$49,0))</f>
        <v>1955.34</v>
      </c>
      <c r="D26" s="35">
        <f t="shared" si="8"/>
        <v>1955.34</v>
      </c>
      <c r="E26" s="136">
        <f t="shared" si="9"/>
        <v>1955.34</v>
      </c>
      <c r="F26" s="141"/>
      <c r="G26" s="111">
        <f t="shared" si="10"/>
        <v>77.369568345323742</v>
      </c>
      <c r="H26" s="35">
        <f t="shared" si="11"/>
        <v>77.369568345323742</v>
      </c>
      <c r="I26" s="128">
        <f t="shared" si="12"/>
        <v>26006.022000000001</v>
      </c>
      <c r="J26" s="129">
        <f t="shared" si="13"/>
        <v>26006.022000000001</v>
      </c>
    </row>
    <row r="27" spans="1:10" ht="15.75" thickBot="1" x14ac:dyDescent="0.3">
      <c r="A27" s="31" t="s">
        <v>29</v>
      </c>
      <c r="B27" s="66" t="s">
        <v>20</v>
      </c>
      <c r="C27" s="38">
        <f>($D$10*2+$E$10*2)*0.945+337.5+IF(B27=$B$47,$C$47,IF(B27=$B$49,$C$49,0))</f>
        <v>1955.34</v>
      </c>
      <c r="D27" s="38">
        <f t="shared" si="8"/>
        <v>1955.34</v>
      </c>
      <c r="E27" s="137">
        <f t="shared" si="9"/>
        <v>1955.34</v>
      </c>
      <c r="F27" s="142"/>
      <c r="G27" s="112">
        <f t="shared" si="10"/>
        <v>77.369568345323742</v>
      </c>
      <c r="H27" s="38">
        <f t="shared" si="11"/>
        <v>77.369568345323742</v>
      </c>
      <c r="I27" s="130">
        <f t="shared" si="12"/>
        <v>26006.022000000001</v>
      </c>
      <c r="J27" s="131">
        <f t="shared" si="13"/>
        <v>26006.022000000001</v>
      </c>
    </row>
    <row r="28" spans="1:10" ht="15.75" thickBot="1" x14ac:dyDescent="0.3">
      <c r="B28" s="50"/>
    </row>
    <row r="29" spans="1:10" ht="92.25" customHeight="1" thickBot="1" x14ac:dyDescent="0.3">
      <c r="A29" s="55" t="s">
        <v>55</v>
      </c>
      <c r="B29" s="51" t="s">
        <v>22</v>
      </c>
      <c r="C29" s="52"/>
      <c r="D29" s="53" t="s">
        <v>5</v>
      </c>
      <c r="E29" s="54" t="s">
        <v>3</v>
      </c>
      <c r="F29" s="144" t="s">
        <v>38</v>
      </c>
      <c r="G29" s="103" t="s">
        <v>45</v>
      </c>
      <c r="H29" s="95" t="s">
        <v>43</v>
      </c>
      <c r="I29" s="96" t="s">
        <v>39</v>
      </c>
      <c r="J29" s="97" t="s">
        <v>40</v>
      </c>
    </row>
    <row r="30" spans="1:10" x14ac:dyDescent="0.25">
      <c r="A30" s="19" t="s">
        <v>23</v>
      </c>
      <c r="B30" s="64" t="s">
        <v>20</v>
      </c>
      <c r="C30" s="24">
        <f>(D10*2+E10*2+750)*0.99+IF(B30=B45,$C$45,0)</f>
        <v>2437.38</v>
      </c>
      <c r="D30" s="25">
        <f>C30*1</f>
        <v>2437.38</v>
      </c>
      <c r="E30" s="70">
        <f t="shared" ref="E30:E31" si="14">D30*(100-$E$12)/100</f>
        <v>2437.38</v>
      </c>
      <c r="F30" s="140"/>
      <c r="G30" s="114">
        <f>D30*1.1/27.8</f>
        <v>96.443093525179862</v>
      </c>
      <c r="H30" s="115">
        <f>G30*(100-$E$12)/100</f>
        <v>96.443093525179862</v>
      </c>
      <c r="I30" s="98">
        <f>D30/1.8*11.4*2.1</f>
        <v>32417.154000000006</v>
      </c>
      <c r="J30" s="99">
        <f>I30*(100-$E$12)/100</f>
        <v>32417.154000000002</v>
      </c>
    </row>
    <row r="31" spans="1:10" x14ac:dyDescent="0.25">
      <c r="A31" s="20" t="s">
        <v>17</v>
      </c>
      <c r="B31" s="65" t="s">
        <v>20</v>
      </c>
      <c r="C31" s="8">
        <f>((D10*2+E10*2+750)*0.99)*1.2+IF(B31=B45,$C$45,0)</f>
        <v>2924.8560000000002</v>
      </c>
      <c r="D31" s="21">
        <f t="shared" ref="D31" si="15">C31*1</f>
        <v>2924.8560000000002</v>
      </c>
      <c r="E31" s="71">
        <f t="shared" si="14"/>
        <v>2924.8560000000002</v>
      </c>
      <c r="F31" s="141"/>
      <c r="G31" s="116">
        <f t="shared" ref="G31:G32" si="16">D31*1.1/27.8</f>
        <v>115.73171223021585</v>
      </c>
      <c r="H31" s="117">
        <f t="shared" ref="H31:H32" si="17">G31*(100-$E$12)/100</f>
        <v>115.73171223021585</v>
      </c>
      <c r="I31" s="94">
        <f t="shared" ref="I31:I32" si="18">D31/1.8*11.4*2.1</f>
        <v>38900.584800000004</v>
      </c>
      <c r="J31" s="100">
        <f t="shared" ref="J31:J32" si="19">I31*(100-$E$12)/100</f>
        <v>38900.584800000004</v>
      </c>
    </row>
    <row r="32" spans="1:10" ht="15.75" thickBot="1" x14ac:dyDescent="0.3">
      <c r="A32" s="22" t="s">
        <v>18</v>
      </c>
      <c r="B32" s="66" t="s">
        <v>20</v>
      </c>
      <c r="C32" s="11">
        <f>((D10*2+E10*2+750)*0.99)*1.2+IF(B32=B45,$C$45,0)</f>
        <v>2924.8560000000002</v>
      </c>
      <c r="D32" s="23">
        <f t="shared" ref="D32" si="20">C32*1</f>
        <v>2924.8560000000002</v>
      </c>
      <c r="E32" s="72">
        <f t="shared" ref="E32" si="21">D32*(100-$E$12)/100</f>
        <v>2924.8560000000002</v>
      </c>
      <c r="F32" s="142"/>
      <c r="G32" s="118">
        <f t="shared" si="16"/>
        <v>115.73171223021585</v>
      </c>
      <c r="H32" s="119">
        <f t="shared" si="17"/>
        <v>115.73171223021585</v>
      </c>
      <c r="I32" s="101">
        <f t="shared" si="18"/>
        <v>38900.584800000004</v>
      </c>
      <c r="J32" s="102">
        <f t="shared" si="19"/>
        <v>38900.584800000004</v>
      </c>
    </row>
    <row r="33" spans="1:3" x14ac:dyDescent="0.25">
      <c r="B33" s="50"/>
    </row>
    <row r="34" spans="1:3" x14ac:dyDescent="0.25">
      <c r="A34" t="s">
        <v>56</v>
      </c>
    </row>
    <row r="36" spans="1:3" x14ac:dyDescent="0.25">
      <c r="A36" t="s">
        <v>14</v>
      </c>
    </row>
    <row r="37" spans="1:3" x14ac:dyDescent="0.25">
      <c r="A37" t="s">
        <v>15</v>
      </c>
    </row>
    <row r="40" spans="1:3" x14ac:dyDescent="0.25">
      <c r="A40" t="s">
        <v>16</v>
      </c>
    </row>
    <row r="41" spans="1:3" hidden="1" x14ac:dyDescent="0.25"/>
    <row r="42" spans="1:3" hidden="1" x14ac:dyDescent="0.25"/>
    <row r="43" spans="1:3" hidden="1" x14ac:dyDescent="0.25">
      <c r="A43" t="s">
        <v>41</v>
      </c>
      <c r="B43" t="s">
        <v>19</v>
      </c>
      <c r="C43">
        <v>0</v>
      </c>
    </row>
    <row r="44" spans="1:3" hidden="1" x14ac:dyDescent="0.25">
      <c r="B44" t="s">
        <v>20</v>
      </c>
      <c r="C44">
        <v>0</v>
      </c>
    </row>
    <row r="45" spans="1:3" hidden="1" x14ac:dyDescent="0.25">
      <c r="B45" t="s">
        <v>21</v>
      </c>
      <c r="C45">
        <v>630</v>
      </c>
    </row>
    <row r="46" spans="1:3" hidden="1" x14ac:dyDescent="0.25"/>
    <row r="47" spans="1:3" hidden="1" x14ac:dyDescent="0.25">
      <c r="A47" t="s">
        <v>42</v>
      </c>
      <c r="B47" t="s">
        <v>19</v>
      </c>
      <c r="C47">
        <v>-135</v>
      </c>
    </row>
    <row r="48" spans="1:3" hidden="1" x14ac:dyDescent="0.25">
      <c r="B48" t="s">
        <v>20</v>
      </c>
      <c r="C48">
        <v>0</v>
      </c>
    </row>
    <row r="49" spans="2:3" hidden="1" x14ac:dyDescent="0.25">
      <c r="B49" t="s">
        <v>21</v>
      </c>
      <c r="C49">
        <v>337.5</v>
      </c>
    </row>
    <row r="50" spans="2:3" hidden="1" x14ac:dyDescent="0.25"/>
  </sheetData>
  <sheetProtection password="E8E9" sheet="1" objects="1" scenarios="1" selectLockedCells="1"/>
  <mergeCells count="8">
    <mergeCell ref="B8:F8"/>
    <mergeCell ref="B2:F2"/>
    <mergeCell ref="B1:F1"/>
    <mergeCell ref="B3:F3"/>
    <mergeCell ref="B4:F4"/>
    <mergeCell ref="B5:F5"/>
    <mergeCell ref="B6:F6"/>
    <mergeCell ref="B7:F7"/>
  </mergeCells>
  <conditionalFormatting sqref="N5:S5">
    <cfRule type="containsText" dxfId="1" priority="1" stopIfTrue="1" operator="containsText" text="!">
      <formula>NOT(ISERROR(SEARCH("!",N5)))</formula>
    </cfRule>
  </conditionalFormatting>
  <dataValidations count="2">
    <dataValidation type="list" allowBlank="1" showInputMessage="1" showErrorMessage="1" sqref="B30:B32">
      <formula1>$B$43:$B$45</formula1>
    </dataValidation>
    <dataValidation type="list" allowBlank="1" showInputMessage="1" showErrorMessage="1" sqref="B14:B19 B22:B27">
      <formula1>$B$47:$B$49</formula1>
    </dataValidation>
  </dataValidations>
  <pageMargins left="0.31" right="0.26" top="0.39" bottom="0.36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opLeftCell="A9" workbookViewId="0">
      <selection activeCell="B2" sqref="B2:D8"/>
    </sheetView>
  </sheetViews>
  <sheetFormatPr defaultRowHeight="15" x14ac:dyDescent="0.25"/>
  <cols>
    <col min="1" max="1" width="58.5703125" style="2" customWidth="1"/>
    <col min="2" max="2" width="19.28515625" style="2" customWidth="1"/>
    <col min="3" max="3" width="15.28515625" style="2" customWidth="1"/>
    <col min="4" max="4" width="30.7109375" style="2" customWidth="1"/>
  </cols>
  <sheetData>
    <row r="1" spans="1:21" ht="39" customHeight="1" thickBot="1" x14ac:dyDescent="0.4">
      <c r="A1" s="163" t="s">
        <v>12</v>
      </c>
      <c r="B1" s="177"/>
      <c r="C1" s="177"/>
      <c r="D1" s="177"/>
    </row>
    <row r="2" spans="1:21" s="149" customFormat="1" ht="19.5" customHeight="1" x14ac:dyDescent="0.3">
      <c r="A2" s="153" t="s">
        <v>46</v>
      </c>
      <c r="B2" s="181"/>
      <c r="C2" s="182"/>
      <c r="D2" s="183"/>
      <c r="E2" s="145"/>
      <c r="F2" s="145"/>
      <c r="G2" s="145"/>
      <c r="H2" s="146"/>
      <c r="I2" s="146"/>
      <c r="J2" s="146"/>
      <c r="K2" s="146"/>
      <c r="L2" s="146"/>
      <c r="M2" s="146"/>
      <c r="N2" s="146"/>
      <c r="O2" s="146"/>
      <c r="P2" s="147"/>
      <c r="Q2" s="147"/>
      <c r="R2" s="147"/>
      <c r="S2" s="147"/>
      <c r="T2" s="147"/>
      <c r="U2" s="148"/>
    </row>
    <row r="3" spans="1:21" s="149" customFormat="1" ht="19.5" customHeight="1" x14ac:dyDescent="0.25">
      <c r="A3" s="164" t="s">
        <v>47</v>
      </c>
      <c r="B3" s="178"/>
      <c r="C3" s="179"/>
      <c r="D3" s="180"/>
      <c r="E3" s="145"/>
      <c r="F3" s="145"/>
      <c r="G3" s="145"/>
      <c r="H3" s="150"/>
      <c r="I3" s="150"/>
      <c r="J3" s="150"/>
      <c r="K3" s="150"/>
      <c r="L3" s="150"/>
      <c r="M3" s="150"/>
      <c r="N3" s="151"/>
      <c r="O3" s="151"/>
      <c r="P3" s="147"/>
      <c r="Q3" s="147"/>
      <c r="R3" s="147"/>
      <c r="S3" s="147"/>
      <c r="T3" s="147"/>
      <c r="U3" s="148"/>
    </row>
    <row r="4" spans="1:21" s="149" customFormat="1" ht="19.5" customHeight="1" x14ac:dyDescent="0.25">
      <c r="A4" s="164" t="s">
        <v>48</v>
      </c>
      <c r="B4" s="176"/>
      <c r="C4" s="173"/>
      <c r="D4" s="174"/>
      <c r="H4" s="150"/>
      <c r="I4" s="150"/>
      <c r="J4" s="150"/>
      <c r="K4" s="150"/>
      <c r="L4" s="150"/>
      <c r="M4" s="150"/>
      <c r="N4" s="151"/>
      <c r="O4" s="151"/>
      <c r="P4" s="147"/>
      <c r="Q4" s="147"/>
      <c r="R4" s="147"/>
      <c r="S4" s="147"/>
      <c r="T4" s="147"/>
      <c r="U4" s="148"/>
    </row>
    <row r="5" spans="1:21" s="149" customFormat="1" ht="19.5" customHeight="1" x14ac:dyDescent="0.25">
      <c r="A5" s="164" t="s">
        <v>49</v>
      </c>
      <c r="B5" s="176"/>
      <c r="C5" s="173"/>
      <c r="D5" s="174"/>
      <c r="H5" s="150"/>
      <c r="I5" s="150"/>
      <c r="J5" s="150"/>
      <c r="K5" s="150"/>
      <c r="L5" s="150"/>
      <c r="M5" s="150"/>
      <c r="N5" s="151"/>
      <c r="O5" s="151"/>
      <c r="P5" s="147"/>
      <c r="Q5" s="147"/>
      <c r="R5" s="147"/>
      <c r="S5" s="147"/>
      <c r="T5" s="147"/>
      <c r="U5" s="148"/>
    </row>
    <row r="6" spans="1:21" s="149" customFormat="1" ht="19.5" customHeight="1" x14ac:dyDescent="0.3">
      <c r="A6" s="165" t="s">
        <v>50</v>
      </c>
      <c r="B6" s="176"/>
      <c r="C6" s="173"/>
      <c r="D6" s="174"/>
      <c r="H6" s="146"/>
      <c r="I6" s="146"/>
      <c r="J6" s="146"/>
      <c r="K6" s="146"/>
      <c r="L6" s="146"/>
      <c r="M6" s="146"/>
      <c r="N6" s="146"/>
      <c r="O6" s="146"/>
      <c r="P6" s="147"/>
      <c r="Q6" s="147"/>
      <c r="R6" s="147"/>
      <c r="S6" s="147"/>
      <c r="T6" s="147"/>
      <c r="U6" s="148"/>
    </row>
    <row r="7" spans="1:21" s="149" customFormat="1" ht="19.5" customHeight="1" x14ac:dyDescent="0.3">
      <c r="A7" s="165" t="s">
        <v>51</v>
      </c>
      <c r="B7" s="176"/>
      <c r="C7" s="173"/>
      <c r="D7" s="174"/>
      <c r="I7" s="152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spans="1:21" ht="22.5" customHeight="1" thickBot="1" x14ac:dyDescent="0.3">
      <c r="A8" s="166" t="s">
        <v>52</v>
      </c>
      <c r="B8" s="175"/>
      <c r="C8" s="167"/>
      <c r="D8" s="168"/>
    </row>
    <row r="9" spans="1:21" ht="15.75" thickBot="1" x14ac:dyDescent="0.3">
      <c r="B9" s="2" t="s">
        <v>0</v>
      </c>
      <c r="C9" s="2" t="s">
        <v>1</v>
      </c>
    </row>
    <row r="10" spans="1:21" ht="15.75" thickBot="1" x14ac:dyDescent="0.3">
      <c r="A10" s="2" t="s">
        <v>6</v>
      </c>
      <c r="B10" s="14">
        <v>900</v>
      </c>
      <c r="C10" s="15">
        <v>200</v>
      </c>
    </row>
    <row r="11" spans="1:21" ht="15.75" thickBot="1" x14ac:dyDescent="0.3"/>
    <row r="12" spans="1:21" ht="15.75" thickBot="1" x14ac:dyDescent="0.3">
      <c r="B12" s="3" t="s">
        <v>2</v>
      </c>
      <c r="C12" s="16">
        <v>0</v>
      </c>
    </row>
    <row r="13" spans="1:21" ht="30.75" thickBot="1" x14ac:dyDescent="0.3">
      <c r="A13" s="58" t="s">
        <v>4</v>
      </c>
      <c r="B13" s="59" t="s">
        <v>5</v>
      </c>
      <c r="C13" s="60" t="s">
        <v>3</v>
      </c>
      <c r="D13" s="73" t="s">
        <v>38</v>
      </c>
    </row>
    <row r="14" spans="1:21" x14ac:dyDescent="0.25">
      <c r="A14" s="61" t="s">
        <v>36</v>
      </c>
      <c r="B14" s="62">
        <f>((B10*2+C10*2)*1.2+750)*0.99</f>
        <v>3356.1</v>
      </c>
      <c r="C14" s="74">
        <f>B14*(100-$C$12)/100</f>
        <v>3356.1</v>
      </c>
      <c r="D14" s="140"/>
    </row>
    <row r="15" spans="1:21" x14ac:dyDescent="0.25">
      <c r="A15" s="9" t="s">
        <v>30</v>
      </c>
      <c r="B15" s="17">
        <f>(($B$10*2+$C$10*2)*1.45+750)*0.99</f>
        <v>3900.6</v>
      </c>
      <c r="C15" s="75">
        <f>B15*(100-$C$12)/100</f>
        <v>3900.6</v>
      </c>
      <c r="D15" s="141"/>
    </row>
    <row r="16" spans="1:21" x14ac:dyDescent="0.25">
      <c r="A16" s="9" t="s">
        <v>32</v>
      </c>
      <c r="B16" s="17">
        <f>(($B$10*2+$C$10*2)*1.45+750)*0.99</f>
        <v>3900.6</v>
      </c>
      <c r="C16" s="75">
        <f t="shared" ref="C16:C19" si="0">B16*(100-$C$12)/100</f>
        <v>3900.6</v>
      </c>
      <c r="D16" s="141"/>
    </row>
    <row r="17" spans="1:4" x14ac:dyDescent="0.25">
      <c r="A17" s="9" t="s">
        <v>37</v>
      </c>
      <c r="B17" s="17">
        <f>((B10*2+C10*2)*1.2+750)*0.99+630</f>
        <v>3986.1</v>
      </c>
      <c r="C17" s="75">
        <f>B17*(100-$C$12)/100</f>
        <v>3986.1</v>
      </c>
      <c r="D17" s="141"/>
    </row>
    <row r="18" spans="1:4" x14ac:dyDescent="0.25">
      <c r="A18" s="9" t="s">
        <v>33</v>
      </c>
      <c r="B18" s="17">
        <f>(($B$10*2+$C$10*2)*1.45+750)*0.99+630</f>
        <v>4530.6000000000004</v>
      </c>
      <c r="C18" s="75">
        <f>B18*(100-$C$12)/100</f>
        <v>4530.6000000000004</v>
      </c>
      <c r="D18" s="141"/>
    </row>
    <row r="19" spans="1:4" ht="15.75" thickBot="1" x14ac:dyDescent="0.3">
      <c r="A19" s="10" t="s">
        <v>31</v>
      </c>
      <c r="B19" s="18">
        <f>(($B$10*2+$C$10*2)*1.45+750)*0.99+630</f>
        <v>4530.6000000000004</v>
      </c>
      <c r="C19" s="76">
        <f t="shared" si="0"/>
        <v>4530.6000000000004</v>
      </c>
      <c r="D19" s="142"/>
    </row>
    <row r="20" spans="1:4" x14ac:dyDescent="0.25">
      <c r="A20" s="77" t="str">
        <f>'Světelná dna'!A12</f>
        <v>ver. 7.10.2015</v>
      </c>
    </row>
    <row r="21" spans="1:4" x14ac:dyDescent="0.25">
      <c r="A21" s="50"/>
      <c r="B21" s="56"/>
      <c r="C21" s="57"/>
    </row>
    <row r="22" spans="1:4" x14ac:dyDescent="0.25">
      <c r="A22" s="6" t="s">
        <v>10</v>
      </c>
    </row>
    <row r="23" spans="1:4" x14ac:dyDescent="0.25">
      <c r="A23" s="6" t="s">
        <v>11</v>
      </c>
    </row>
    <row r="24" spans="1:4" x14ac:dyDescent="0.25">
      <c r="A24" s="6" t="s">
        <v>9</v>
      </c>
    </row>
    <row r="29" spans="1:4" x14ac:dyDescent="0.25">
      <c r="C29" s="2" t="s">
        <v>13</v>
      </c>
    </row>
  </sheetData>
  <sheetProtection password="E8E9" sheet="1" objects="1" scenarios="1" selectLockedCells="1"/>
  <mergeCells count="8">
    <mergeCell ref="B8:D8"/>
    <mergeCell ref="B7:D7"/>
    <mergeCell ref="B1:D1"/>
    <mergeCell ref="B3:D3"/>
    <mergeCell ref="B4:D4"/>
    <mergeCell ref="B5:D5"/>
    <mergeCell ref="B6:D6"/>
    <mergeCell ref="B2:D2"/>
  </mergeCells>
  <pageMargins left="0.44" right="0.28000000000000003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text="!" id="{BE3B550A-F1D4-4C2C-A9A1-0ADD2FEF65B9}">
            <xm:f>NOT(ISERROR(SEARCH("!",'Světelná dna'!N5)))</xm:f>
            <x14:dxf>
              <font>
                <color auto="1"/>
              </font>
              <fill>
                <patternFill>
                  <bgColor rgb="FFFF0000"/>
                </patternFill>
              </fill>
            </x14:dxf>
          </x14:cfRule>
          <xm:sqref>H5:M5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G18" sqref="G18"/>
    </sheetView>
  </sheetViews>
  <sheetFormatPr defaultRowHeight="18.75" x14ac:dyDescent="0.3"/>
  <cols>
    <col min="1" max="1" width="82.28515625" style="68" customWidth="1"/>
    <col min="2" max="16384" width="9.140625" style="68"/>
  </cols>
  <sheetData>
    <row r="1" spans="1:1" x14ac:dyDescent="0.3">
      <c r="A1" s="67" t="s">
        <v>34</v>
      </c>
    </row>
    <row r="14" spans="1:1" x14ac:dyDescent="0.3">
      <c r="A14" s="67" t="s">
        <v>35</v>
      </c>
    </row>
  </sheetData>
  <sheetProtection password="E8E9" sheet="1" objects="1" scenarios="1" select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Světelná dna</vt:lpstr>
      <vt:lpstr>Světelné police</vt:lpstr>
      <vt:lpstr>instrukce</vt:lpstr>
    </vt:vector>
  </TitlesOfParts>
  <Company>Démos trade,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kakes</dc:creator>
  <cp:lastModifiedBy>Hrdý Aleš</cp:lastModifiedBy>
  <cp:lastPrinted>2013-01-22T13:59:37Z</cp:lastPrinted>
  <dcterms:created xsi:type="dcterms:W3CDTF">2010-01-22T11:24:48Z</dcterms:created>
  <dcterms:modified xsi:type="dcterms:W3CDTF">2015-10-07T11:29:27Z</dcterms:modified>
</cp:coreProperties>
</file>