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2.xml" ContentType="application/vnd.ms-excel.controlproperties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96BD7988-37D8-43DF-8B28-F9C07B5BE9A1}" xr6:coauthVersionLast="47" xr6:coauthVersionMax="47" xr10:uidLastSave="{00000000-0000-0000-0000-000000000000}"/>
  <workbookProtection workbookAlgorithmName="SHA-512" workbookHashValue="zmWXHi/cLxq5dmeA/tilUjagN9ZoDP0kx0OUJjR297hSvw5yuLvWtyqC3aC8vdA5cnY1TxJWEfe7P59oJUU2Hw==" workbookSaltValue="kEnCv7Gvway56DiN9qZ2ow==" workbookSpinCount="100000" lockStructure="1"/>
  <bookViews>
    <workbookView showHorizontalScroll="0" showVerticalScroll="0" showSheetTabs="0" xWindow="-108" yWindow="-108" windowWidth="23256" windowHeight="12456" tabRatio="796" activeTab="1" xr2:uid="{D79D29A8-2C91-4F7C-9A3F-8AF7E23CBBD1}"/>
  </bookViews>
  <sheets>
    <sheet name="NAPOVEDA" sheetId="106" r:id="rId1"/>
    <sheet name="FORM-I" sheetId="83" r:id="rId2"/>
    <sheet name="DATA-WL1" sheetId="98" r:id="rId3"/>
    <sheet name="DATA-WL2" sheetId="126" r:id="rId4"/>
    <sheet name="DATA-WL3" sheetId="127" r:id="rId5"/>
    <sheet name="DATA-WL4" sheetId="129" r:id="rId6"/>
    <sheet name="DATA-WL5" sheetId="128" r:id="rId7"/>
    <sheet name="zoznam-WLL" sheetId="122" r:id="rId8"/>
    <sheet name="OBJ-WLL" sheetId="125" r:id="rId9"/>
    <sheet name="Ceny" sheetId="124" r:id="rId10"/>
    <sheet name="---" sheetId="86" r:id="rId11"/>
    <sheet name="Verzie" sheetId="3" r:id="rId12"/>
  </sheets>
  <definedNames>
    <definedName name="_xlnm._FilterDatabase" localSheetId="8" hidden="1">'OBJ-WLL'!$F$23:$F$43</definedName>
    <definedName name="_xlnm.Print_Area" localSheetId="8">'OBJ-WLL'!$A$5:$M$55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0" i="124" l="1"/>
  <c r="L191" i="124"/>
  <c r="L192" i="124"/>
  <c r="L194" i="124"/>
  <c r="L196" i="124"/>
  <c r="L197" i="124"/>
  <c r="L198" i="124"/>
  <c r="L199" i="124"/>
  <c r="L200" i="124"/>
  <c r="L202" i="124"/>
  <c r="L203" i="124"/>
  <c r="L204" i="124"/>
  <c r="L210" i="124"/>
  <c r="L211" i="124"/>
  <c r="L212" i="124"/>
  <c r="L213" i="124"/>
  <c r="L214" i="124"/>
  <c r="L216" i="124"/>
  <c r="L217" i="124"/>
  <c r="L218" i="124"/>
  <c r="L223" i="124"/>
  <c r="L224" i="124"/>
  <c r="L225" i="124"/>
  <c r="L228" i="124"/>
  <c r="L229" i="124"/>
  <c r="L230" i="124"/>
  <c r="L231" i="124"/>
  <c r="L232" i="124"/>
  <c r="L233" i="124"/>
  <c r="L237" i="124"/>
  <c r="L239" i="124"/>
  <c r="L240" i="124"/>
  <c r="L241" i="124"/>
  <c r="L242" i="124"/>
  <c r="L243" i="124"/>
  <c r="L244" i="124"/>
  <c r="L245" i="124"/>
  <c r="L246" i="124"/>
  <c r="L247" i="124"/>
  <c r="L248" i="124"/>
  <c r="L249" i="124"/>
  <c r="L250" i="124"/>
  <c r="L251" i="124"/>
  <c r="L252" i="124"/>
  <c r="L253" i="124"/>
  <c r="L254" i="124"/>
  <c r="L255" i="124"/>
  <c r="L256" i="124"/>
  <c r="L257" i="124"/>
  <c r="L258" i="124"/>
  <c r="L259" i="124"/>
  <c r="L260" i="124"/>
  <c r="L261" i="124"/>
  <c r="L263" i="124"/>
  <c r="L266" i="124"/>
  <c r="L267" i="124"/>
  <c r="L268" i="124"/>
  <c r="L269" i="124"/>
  <c r="L271" i="124"/>
  <c r="L272" i="124"/>
  <c r="L273" i="124"/>
  <c r="L275" i="124"/>
  <c r="L276" i="124"/>
  <c r="L277" i="124"/>
  <c r="L278" i="124"/>
  <c r="L279" i="124"/>
  <c r="L280" i="124"/>
  <c r="L282" i="124"/>
  <c r="L283" i="124"/>
  <c r="L284" i="124"/>
  <c r="L285" i="124"/>
  <c r="L286" i="124"/>
  <c r="L290" i="124"/>
  <c r="L291" i="124"/>
  <c r="L292" i="124"/>
  <c r="L293" i="124"/>
  <c r="L294" i="124"/>
  <c r="L295" i="124"/>
  <c r="L296" i="124"/>
  <c r="L297" i="124"/>
  <c r="L298" i="124"/>
  <c r="L302" i="124"/>
  <c r="L303" i="124"/>
  <c r="L304" i="124"/>
  <c r="L305" i="124"/>
  <c r="L306" i="124"/>
  <c r="L307" i="124"/>
  <c r="L308" i="124"/>
  <c r="L309" i="124"/>
  <c r="L310" i="124"/>
  <c r="L311" i="124"/>
  <c r="L312" i="124"/>
  <c r="L313" i="124"/>
  <c r="L314" i="124"/>
  <c r="L315" i="124"/>
  <c r="L316" i="124"/>
  <c r="L317" i="124"/>
  <c r="L318" i="124"/>
  <c r="L320" i="124"/>
  <c r="L321" i="124"/>
  <c r="L322" i="124"/>
  <c r="L324" i="124"/>
  <c r="L325" i="124"/>
  <c r="L326" i="124"/>
  <c r="L328" i="124"/>
  <c r="L329" i="124"/>
  <c r="L330" i="124"/>
  <c r="L331" i="124"/>
  <c r="L332" i="124"/>
  <c r="L333" i="124"/>
  <c r="L334" i="124"/>
  <c r="L336" i="124"/>
  <c r="L337" i="124"/>
  <c r="L338" i="124"/>
  <c r="L340" i="124"/>
  <c r="L341" i="124"/>
  <c r="L342" i="124"/>
  <c r="L343" i="124"/>
  <c r="L344" i="124"/>
  <c r="L345" i="124"/>
  <c r="L346" i="124"/>
  <c r="L347" i="124"/>
  <c r="L349" i="124"/>
  <c r="L350" i="124"/>
  <c r="L351" i="124"/>
  <c r="L352" i="124"/>
  <c r="L353" i="124"/>
  <c r="L354" i="124"/>
  <c r="L355" i="124"/>
  <c r="L356" i="124"/>
  <c r="L357" i="124"/>
  <c r="L358" i="124"/>
  <c r="L360" i="124"/>
  <c r="L361" i="124"/>
  <c r="L362" i="124"/>
  <c r="L363" i="124"/>
  <c r="L364" i="124"/>
  <c r="L366" i="124"/>
  <c r="L368" i="124"/>
  <c r="L370" i="124"/>
  <c r="L371" i="124"/>
  <c r="L373" i="124"/>
  <c r="L376" i="124"/>
  <c r="L377" i="124"/>
  <c r="L378" i="124"/>
  <c r="L379" i="124"/>
  <c r="L380" i="124"/>
  <c r="L381" i="124"/>
  <c r="L382" i="124"/>
  <c r="L383" i="124"/>
  <c r="L384" i="124"/>
  <c r="L386" i="124"/>
  <c r="L387" i="124"/>
  <c r="L388" i="124"/>
  <c r="L389" i="124"/>
  <c r="L390" i="124"/>
  <c r="L391" i="124"/>
  <c r="L392" i="124"/>
  <c r="L393" i="124"/>
  <c r="L394" i="124"/>
  <c r="L395" i="124"/>
  <c r="L397" i="124"/>
  <c r="L398" i="124"/>
  <c r="L399" i="124"/>
  <c r="L400" i="124"/>
  <c r="L401" i="124"/>
  <c r="L403" i="124"/>
  <c r="L404" i="124"/>
  <c r="L405" i="124"/>
  <c r="L406" i="124"/>
  <c r="L407" i="124"/>
  <c r="L408" i="124"/>
  <c r="L412" i="124"/>
  <c r="L413" i="124"/>
  <c r="L414" i="124"/>
  <c r="L415" i="124"/>
  <c r="L416" i="124"/>
  <c r="L417" i="124"/>
  <c r="L418" i="124"/>
  <c r="L419" i="124"/>
  <c r="L420" i="124"/>
  <c r="L421" i="124"/>
  <c r="L422" i="124"/>
  <c r="L423" i="124"/>
  <c r="L424" i="124"/>
  <c r="L425" i="124"/>
  <c r="L426" i="124"/>
  <c r="L427" i="124"/>
  <c r="L428" i="124"/>
  <c r="L429" i="124"/>
  <c r="L430" i="124"/>
  <c r="L431" i="124"/>
  <c r="L433" i="124"/>
  <c r="L434" i="124"/>
  <c r="L435" i="124"/>
  <c r="L436" i="124"/>
  <c r="L437" i="124"/>
  <c r="L438" i="124"/>
  <c r="L439" i="124"/>
  <c r="L440" i="124"/>
  <c r="L441" i="124"/>
  <c r="L442" i="124"/>
  <c r="L443" i="124"/>
  <c r="L444" i="124"/>
  <c r="L447" i="124"/>
  <c r="L448" i="124"/>
  <c r="L449" i="124"/>
  <c r="L450" i="124"/>
  <c r="L451" i="124"/>
  <c r="L452" i="124"/>
  <c r="L453" i="124"/>
  <c r="L454" i="124"/>
  <c r="L455" i="124"/>
  <c r="L456" i="124"/>
  <c r="L459" i="124"/>
  <c r="L460" i="124"/>
  <c r="L461" i="124"/>
  <c r="L462" i="124"/>
  <c r="L463" i="124"/>
  <c r="L464" i="124"/>
  <c r="L465" i="124"/>
  <c r="L466" i="124"/>
  <c r="L467" i="124"/>
  <c r="L468" i="124"/>
  <c r="L469" i="124"/>
  <c r="L470" i="124"/>
  <c r="L471" i="124"/>
  <c r="L472" i="124"/>
  <c r="L473" i="124"/>
  <c r="L474" i="124"/>
  <c r="L475" i="124"/>
  <c r="L477" i="124"/>
  <c r="L478" i="124"/>
  <c r="L480" i="124"/>
  <c r="L481" i="124"/>
  <c r="L483" i="124"/>
  <c r="L484" i="124"/>
  <c r="L485" i="124"/>
  <c r="L486" i="124"/>
  <c r="L487" i="124"/>
  <c r="L488" i="124"/>
  <c r="L489" i="124"/>
  <c r="L490" i="124"/>
  <c r="L491" i="124"/>
  <c r="L492" i="124"/>
  <c r="L493" i="124"/>
  <c r="L497" i="124"/>
  <c r="L498" i="124"/>
  <c r="L499" i="124"/>
  <c r="L500" i="124"/>
  <c r="L501" i="124"/>
  <c r="L502" i="124"/>
  <c r="L503" i="124"/>
  <c r="L504" i="124"/>
  <c r="L505" i="124"/>
  <c r="L506" i="124"/>
  <c r="L507" i="124"/>
  <c r="L508" i="124"/>
  <c r="L509" i="124"/>
  <c r="L510" i="124"/>
  <c r="L511" i="124"/>
  <c r="L512" i="124"/>
  <c r="L513" i="124"/>
  <c r="L514" i="124"/>
  <c r="L515" i="124"/>
  <c r="L516" i="124"/>
  <c r="L517" i="124"/>
  <c r="L518" i="124"/>
  <c r="L519" i="124"/>
  <c r="L520" i="124"/>
  <c r="L521" i="124"/>
  <c r="L522" i="124"/>
  <c r="L524" i="124"/>
  <c r="L526" i="124"/>
  <c r="L527" i="124"/>
  <c r="L529" i="124"/>
  <c r="L530" i="124"/>
  <c r="L531" i="124"/>
  <c r="L532" i="124"/>
  <c r="L533" i="124"/>
  <c r="L536" i="124"/>
  <c r="L537" i="124"/>
  <c r="L538" i="124"/>
  <c r="L539" i="124"/>
  <c r="L540" i="124"/>
  <c r="L541" i="124"/>
  <c r="L542" i="124"/>
  <c r="L544" i="124"/>
  <c r="L545" i="124"/>
  <c r="L546" i="124"/>
  <c r="L547" i="124"/>
  <c r="L548" i="124"/>
  <c r="L549" i="124"/>
  <c r="L550" i="124"/>
  <c r="L551" i="124"/>
  <c r="L552" i="124"/>
  <c r="L553" i="124"/>
  <c r="L554" i="124"/>
  <c r="L555" i="124"/>
  <c r="L556" i="124"/>
  <c r="L558" i="124"/>
  <c r="L559" i="124"/>
  <c r="L560" i="124"/>
  <c r="L561" i="124"/>
  <c r="L562" i="124"/>
  <c r="L563" i="124"/>
  <c r="L564" i="124"/>
  <c r="L565" i="124"/>
  <c r="L567" i="124"/>
  <c r="L569" i="124"/>
  <c r="L572" i="124"/>
  <c r="L574" i="124"/>
  <c r="L576" i="124"/>
  <c r="L577" i="124"/>
  <c r="L578" i="124"/>
  <c r="L579" i="124"/>
  <c r="L580" i="124"/>
  <c r="L581" i="124"/>
  <c r="L582" i="124"/>
  <c r="L584" i="124"/>
  <c r="L586" i="124"/>
  <c r="L587" i="124"/>
  <c r="L588" i="124"/>
  <c r="L589" i="124"/>
  <c r="L590" i="124"/>
  <c r="L591" i="124"/>
  <c r="L592" i="124"/>
  <c r="L594" i="124"/>
  <c r="L595" i="124"/>
  <c r="L596" i="124"/>
  <c r="L597" i="124"/>
  <c r="L598" i="124"/>
  <c r="L599" i="124"/>
  <c r="L601" i="124"/>
  <c r="L602" i="124"/>
  <c r="L603" i="124"/>
  <c r="L604" i="124"/>
  <c r="L605" i="124"/>
  <c r="L606" i="124"/>
  <c r="L607" i="124"/>
  <c r="L608" i="124"/>
  <c r="L611" i="124"/>
  <c r="L612" i="124"/>
  <c r="L613" i="124"/>
  <c r="L614" i="124"/>
  <c r="L615" i="124"/>
  <c r="L616" i="124"/>
  <c r="L617" i="124"/>
  <c r="L618" i="124"/>
  <c r="L619" i="124"/>
  <c r="L620" i="124"/>
  <c r="L622" i="124"/>
  <c r="L623" i="124"/>
  <c r="L624" i="124"/>
  <c r="L625" i="124"/>
  <c r="L627" i="124"/>
  <c r="L628" i="124"/>
  <c r="L629" i="124"/>
  <c r="L630" i="124"/>
  <c r="L631" i="124"/>
  <c r="L632" i="124"/>
  <c r="L633" i="124"/>
  <c r="L635" i="124"/>
  <c r="L637" i="124"/>
  <c r="L639" i="124"/>
  <c r="L641" i="124"/>
  <c r="L642" i="124"/>
  <c r="L643" i="124"/>
  <c r="L644" i="124"/>
  <c r="L645" i="124"/>
  <c r="L647" i="124"/>
  <c r="L648" i="124"/>
  <c r="L649" i="124"/>
  <c r="L651" i="124"/>
  <c r="L652" i="124"/>
  <c r="L653" i="124"/>
  <c r="L654" i="124"/>
  <c r="L655" i="124"/>
  <c r="L656" i="124"/>
  <c r="L657" i="124"/>
  <c r="L658" i="124"/>
  <c r="L659" i="124"/>
  <c r="L660" i="124"/>
  <c r="L661" i="124"/>
  <c r="L662" i="124"/>
  <c r="L663" i="124"/>
  <c r="L664" i="124"/>
  <c r="L665" i="124"/>
  <c r="L666" i="124"/>
  <c r="L667" i="124"/>
  <c r="L668" i="124"/>
  <c r="L669" i="124"/>
  <c r="L670" i="124"/>
  <c r="L672" i="124"/>
  <c r="L673" i="124"/>
  <c r="L674" i="124"/>
  <c r="L676" i="124"/>
  <c r="L677" i="124"/>
  <c r="L678" i="124"/>
  <c r="L679" i="124"/>
  <c r="L680" i="124"/>
  <c r="L681" i="124"/>
  <c r="L682" i="124"/>
  <c r="L683" i="124"/>
  <c r="L684" i="124"/>
  <c r="L685" i="124"/>
  <c r="L686" i="124"/>
  <c r="L687" i="124"/>
  <c r="L689" i="124"/>
  <c r="L690" i="124"/>
  <c r="L692" i="124"/>
  <c r="L693" i="124"/>
  <c r="L695" i="124"/>
  <c r="L696" i="124"/>
  <c r="L697" i="124"/>
  <c r="L698" i="124"/>
  <c r="L699" i="124"/>
  <c r="L701" i="124"/>
  <c r="L11" i="124"/>
  <c r="AU48" i="98"/>
  <c r="AU47" i="98"/>
  <c r="L96" i="124"/>
  <c r="L84" i="124"/>
  <c r="L72" i="124"/>
  <c r="L67" i="124"/>
  <c r="L65" i="124"/>
  <c r="L60" i="124"/>
  <c r="L55" i="124"/>
  <c r="L54" i="124"/>
  <c r="L53" i="124"/>
  <c r="L48" i="124"/>
  <c r="L43" i="124"/>
  <c r="L42" i="124"/>
  <c r="L41" i="124"/>
  <c r="L40" i="124"/>
  <c r="L36" i="124"/>
  <c r="L31" i="124"/>
  <c r="L30" i="124"/>
  <c r="L29" i="124"/>
  <c r="L28" i="124"/>
  <c r="L24" i="124"/>
  <c r="L23" i="124"/>
  <c r="L19" i="124"/>
  <c r="L18" i="124"/>
  <c r="L17" i="124"/>
  <c r="L16" i="124"/>
  <c r="L12" i="124"/>
  <c r="L105" i="124"/>
  <c r="L103" i="124"/>
  <c r="L102" i="124"/>
  <c r="L101" i="124"/>
  <c r="L100" i="124"/>
  <c r="L99" i="124"/>
  <c r="L98" i="124"/>
  <c r="L97" i="124"/>
  <c r="L95" i="124"/>
  <c r="L93" i="124"/>
  <c r="L89" i="124"/>
  <c r="L88" i="124"/>
  <c r="L87" i="124"/>
  <c r="L86" i="124"/>
  <c r="L85" i="124"/>
  <c r="L83" i="124"/>
  <c r="L82" i="124"/>
  <c r="L81" i="124"/>
  <c r="L77" i="124"/>
  <c r="L76" i="124"/>
  <c r="L75" i="124"/>
  <c r="L74" i="124"/>
  <c r="L73" i="124"/>
  <c r="L71" i="124"/>
  <c r="L70" i="124"/>
  <c r="L69" i="124"/>
  <c r="L68" i="124"/>
  <c r="L64" i="124"/>
  <c r="L63" i="124"/>
  <c r="L62" i="124"/>
  <c r="L61" i="124"/>
  <c r="L59" i="124"/>
  <c r="L58" i="124"/>
  <c r="L57" i="124"/>
  <c r="L56" i="124"/>
  <c r="L52" i="124"/>
  <c r="L51" i="124"/>
  <c r="L50" i="124"/>
  <c r="L49" i="124"/>
  <c r="L46" i="124"/>
  <c r="L45" i="124"/>
  <c r="L44" i="124"/>
  <c r="L39" i="124"/>
  <c r="L38" i="124"/>
  <c r="L37" i="124"/>
  <c r="L35" i="124"/>
  <c r="L34" i="124"/>
  <c r="L33" i="124"/>
  <c r="L32" i="124"/>
  <c r="L27" i="124"/>
  <c r="L26" i="124"/>
  <c r="L25" i="124"/>
  <c r="L22" i="124"/>
  <c r="L21" i="124"/>
  <c r="L20" i="124"/>
  <c r="L15" i="124"/>
  <c r="L14" i="124"/>
  <c r="L13" i="124"/>
  <c r="C105" i="124"/>
  <c r="C104" i="124"/>
  <c r="C103" i="124"/>
  <c r="C102" i="124"/>
  <c r="C101" i="124"/>
  <c r="C99" i="124"/>
  <c r="C98" i="124"/>
  <c r="C97" i="124"/>
  <c r="C96" i="124"/>
  <c r="C95" i="124"/>
  <c r="C94" i="124"/>
  <c r="C93" i="124"/>
  <c r="C92" i="124"/>
  <c r="C91" i="124"/>
  <c r="C89" i="124"/>
  <c r="C88" i="124"/>
  <c r="C87" i="124"/>
  <c r="C86" i="124"/>
  <c r="C85" i="124"/>
  <c r="C84" i="124"/>
  <c r="C83" i="124"/>
  <c r="C82" i="124"/>
  <c r="C81" i="124"/>
  <c r="C80" i="124"/>
  <c r="C79" i="124"/>
  <c r="C78" i="124"/>
  <c r="C76" i="124"/>
  <c r="C75" i="124"/>
  <c r="C74" i="124"/>
  <c r="C73" i="124"/>
  <c r="C72" i="124"/>
  <c r="C71" i="124"/>
  <c r="C70" i="124"/>
  <c r="C69" i="124"/>
  <c r="C68" i="124"/>
  <c r="C67" i="124"/>
  <c r="C66" i="124"/>
  <c r="C65" i="124"/>
  <c r="C64" i="124"/>
  <c r="C63" i="124"/>
  <c r="C62" i="124"/>
  <c r="C61" i="124"/>
  <c r="C59" i="124"/>
  <c r="C58" i="124"/>
  <c r="C57" i="124"/>
  <c r="C56" i="124"/>
  <c r="C55" i="124"/>
  <c r="C54" i="124"/>
  <c r="C53" i="124"/>
  <c r="C52" i="124"/>
  <c r="C51" i="124"/>
  <c r="C50" i="124"/>
  <c r="C49" i="124"/>
  <c r="C48" i="124"/>
  <c r="C46" i="124"/>
  <c r="C45" i="124"/>
  <c r="C44" i="124"/>
  <c r="C43" i="124"/>
  <c r="C42" i="124"/>
  <c r="C41" i="124"/>
  <c r="C40" i="124"/>
  <c r="C39" i="124"/>
  <c r="C38" i="124"/>
  <c r="C37" i="124"/>
  <c r="C36" i="124"/>
  <c r="C35" i="124"/>
  <c r="C34" i="124"/>
  <c r="C33" i="124"/>
  <c r="C32" i="124"/>
  <c r="C31" i="124"/>
  <c r="C30" i="124"/>
  <c r="C29" i="124"/>
  <c r="C28" i="124"/>
  <c r="C27" i="124"/>
  <c r="C26" i="124"/>
  <c r="C25" i="124"/>
  <c r="C24" i="124"/>
  <c r="C23" i="124"/>
  <c r="C22" i="124"/>
  <c r="C21" i="124"/>
  <c r="C20" i="124"/>
  <c r="C19" i="124"/>
  <c r="C18" i="124"/>
  <c r="C17" i="124"/>
  <c r="C16" i="124"/>
  <c r="C15" i="124"/>
  <c r="C14" i="124"/>
  <c r="C13" i="124"/>
  <c r="C12" i="124"/>
  <c r="C11" i="124"/>
  <c r="N711" i="124"/>
  <c r="N710" i="124"/>
  <c r="N709" i="124"/>
  <c r="N708" i="124"/>
  <c r="N707" i="124"/>
  <c r="N706" i="124"/>
  <c r="N705" i="124"/>
  <c r="N704" i="124"/>
  <c r="N703" i="124"/>
  <c r="N702" i="124"/>
  <c r="N701" i="124"/>
  <c r="N700" i="124"/>
  <c r="N699" i="124"/>
  <c r="N698" i="124"/>
  <c r="N697" i="124"/>
  <c r="N696" i="124"/>
  <c r="N695" i="124"/>
  <c r="N694" i="124"/>
  <c r="N693" i="124"/>
  <c r="N692" i="124"/>
  <c r="N691" i="124"/>
  <c r="N690" i="124"/>
  <c r="N689" i="124"/>
  <c r="N688" i="124"/>
  <c r="N687" i="124"/>
  <c r="N686" i="124"/>
  <c r="N685" i="124"/>
  <c r="N684" i="124"/>
  <c r="N683" i="124"/>
  <c r="N682" i="124"/>
  <c r="N681" i="124"/>
  <c r="N680" i="124"/>
  <c r="N679" i="124"/>
  <c r="N678" i="124"/>
  <c r="N677" i="124"/>
  <c r="N676" i="124"/>
  <c r="N675" i="124"/>
  <c r="N674" i="124"/>
  <c r="N673" i="124"/>
  <c r="N672" i="124"/>
  <c r="N671" i="124"/>
  <c r="N670" i="124"/>
  <c r="N669" i="124"/>
  <c r="N668" i="124"/>
  <c r="N667" i="124"/>
  <c r="N666" i="124"/>
  <c r="N665" i="124"/>
  <c r="N664" i="124"/>
  <c r="N663" i="124"/>
  <c r="N662" i="124"/>
  <c r="N661" i="124"/>
  <c r="N660" i="124"/>
  <c r="N659" i="124"/>
  <c r="N658" i="124"/>
  <c r="N657" i="124"/>
  <c r="N656" i="124"/>
  <c r="N655" i="124"/>
  <c r="N654" i="124"/>
  <c r="N653" i="124"/>
  <c r="N652" i="124"/>
  <c r="N651" i="124"/>
  <c r="N650" i="124"/>
  <c r="N649" i="124"/>
  <c r="N648" i="124"/>
  <c r="N647" i="124"/>
  <c r="N646" i="124"/>
  <c r="N645" i="124"/>
  <c r="N644" i="124"/>
  <c r="N643" i="124"/>
  <c r="N642" i="124"/>
  <c r="N641" i="124"/>
  <c r="N640" i="124"/>
  <c r="N639" i="124"/>
  <c r="N638" i="124"/>
  <c r="N637" i="124"/>
  <c r="N636" i="124"/>
  <c r="N635" i="124"/>
  <c r="N634" i="124"/>
  <c r="N633" i="124"/>
  <c r="N632" i="124"/>
  <c r="N631" i="124"/>
  <c r="N630" i="124"/>
  <c r="N629" i="124"/>
  <c r="N628" i="124"/>
  <c r="N627" i="124"/>
  <c r="N626" i="124"/>
  <c r="N625" i="124"/>
  <c r="N624" i="124"/>
  <c r="N623" i="124"/>
  <c r="N622" i="124"/>
  <c r="N621" i="124"/>
  <c r="N620" i="124"/>
  <c r="N619" i="124"/>
  <c r="N618" i="124"/>
  <c r="N617" i="124"/>
  <c r="N616" i="124"/>
  <c r="N615" i="124"/>
  <c r="N614" i="124"/>
  <c r="N613" i="124"/>
  <c r="N612" i="124"/>
  <c r="N611" i="124"/>
  <c r="N610" i="124"/>
  <c r="N609" i="124"/>
  <c r="N608" i="124"/>
  <c r="N607" i="124"/>
  <c r="N606" i="124"/>
  <c r="N605" i="124"/>
  <c r="N604" i="124"/>
  <c r="N603" i="124"/>
  <c r="N602" i="124"/>
  <c r="N601" i="124"/>
  <c r="N600" i="124"/>
  <c r="N599" i="124"/>
  <c r="N598" i="124"/>
  <c r="N597" i="124"/>
  <c r="N596" i="124"/>
  <c r="N595" i="124"/>
  <c r="N594" i="124"/>
  <c r="N593" i="124"/>
  <c r="N592" i="124"/>
  <c r="N591" i="124"/>
  <c r="N590" i="124"/>
  <c r="N589" i="124"/>
  <c r="N588" i="124"/>
  <c r="N587" i="124"/>
  <c r="N586" i="124"/>
  <c r="N585" i="124"/>
  <c r="N584" i="124"/>
  <c r="N583" i="124"/>
  <c r="N582" i="124"/>
  <c r="N581" i="124"/>
  <c r="N580" i="124"/>
  <c r="N579" i="124"/>
  <c r="N578" i="124"/>
  <c r="N577" i="124"/>
  <c r="N576" i="124"/>
  <c r="N575" i="124"/>
  <c r="N574" i="124"/>
  <c r="N573" i="124"/>
  <c r="N572" i="124"/>
  <c r="N571" i="124"/>
  <c r="N570" i="124"/>
  <c r="N569" i="124"/>
  <c r="N568" i="124"/>
  <c r="N567" i="124"/>
  <c r="N566" i="124"/>
  <c r="N565" i="124"/>
  <c r="N564" i="124"/>
  <c r="N563" i="124"/>
  <c r="N562" i="124"/>
  <c r="N561" i="124"/>
  <c r="N560" i="124"/>
  <c r="N559" i="124"/>
  <c r="N558" i="124"/>
  <c r="N557" i="124"/>
  <c r="N556" i="124"/>
  <c r="N555" i="124"/>
  <c r="N554" i="124"/>
  <c r="N553" i="124"/>
  <c r="N552" i="124"/>
  <c r="N551" i="124"/>
  <c r="N550" i="124"/>
  <c r="N549" i="124"/>
  <c r="N548" i="124"/>
  <c r="N547" i="124"/>
  <c r="N546" i="124"/>
  <c r="N545" i="124"/>
  <c r="N544" i="124"/>
  <c r="N543" i="124"/>
  <c r="N542" i="124"/>
  <c r="N541" i="124"/>
  <c r="N540" i="124"/>
  <c r="N539" i="124"/>
  <c r="N538" i="124"/>
  <c r="N537" i="124"/>
  <c r="N536" i="124"/>
  <c r="N535" i="124"/>
  <c r="N534" i="124"/>
  <c r="N533" i="124"/>
  <c r="N532" i="124"/>
  <c r="N531" i="124"/>
  <c r="N530" i="124"/>
  <c r="N529" i="124"/>
  <c r="N528" i="124"/>
  <c r="N527" i="124"/>
  <c r="N526" i="124"/>
  <c r="N525" i="124"/>
  <c r="N524" i="124"/>
  <c r="N523" i="124"/>
  <c r="N522" i="124"/>
  <c r="N521" i="124"/>
  <c r="N520" i="124"/>
  <c r="N519" i="124"/>
  <c r="N518" i="124"/>
  <c r="N517" i="124"/>
  <c r="N516" i="124"/>
  <c r="N515" i="124"/>
  <c r="N514" i="124"/>
  <c r="N513" i="124"/>
  <c r="N512" i="124"/>
  <c r="N511" i="124"/>
  <c r="N510" i="124"/>
  <c r="N509" i="124"/>
  <c r="N508" i="124"/>
  <c r="N507" i="124"/>
  <c r="N506" i="124"/>
  <c r="N505" i="124"/>
  <c r="N504" i="124"/>
  <c r="N503" i="124"/>
  <c r="N502" i="124"/>
  <c r="N501" i="124"/>
  <c r="N500" i="124"/>
  <c r="N499" i="124"/>
  <c r="N498" i="124"/>
  <c r="N497" i="124"/>
  <c r="N496" i="124"/>
  <c r="N495" i="124"/>
  <c r="N494" i="124"/>
  <c r="N493" i="124"/>
  <c r="N492" i="124"/>
  <c r="N491" i="124"/>
  <c r="N490" i="124"/>
  <c r="N489" i="124"/>
  <c r="N488" i="124"/>
  <c r="N487" i="124"/>
  <c r="N486" i="124"/>
  <c r="N485" i="124"/>
  <c r="N484" i="124"/>
  <c r="N483" i="124"/>
  <c r="N482" i="124"/>
  <c r="N481" i="124"/>
  <c r="N480" i="124"/>
  <c r="N479" i="124"/>
  <c r="N478" i="124"/>
  <c r="N477" i="124"/>
  <c r="N476" i="124"/>
  <c r="N475" i="124"/>
  <c r="N474" i="124"/>
  <c r="N473" i="124"/>
  <c r="N472" i="124"/>
  <c r="N471" i="124"/>
  <c r="N470" i="124"/>
  <c r="N469" i="124"/>
  <c r="N468" i="124"/>
  <c r="N467" i="124"/>
  <c r="N466" i="124"/>
  <c r="N465" i="124"/>
  <c r="N464" i="124"/>
  <c r="N463" i="124"/>
  <c r="N462" i="124"/>
  <c r="N461" i="124"/>
  <c r="N460" i="124"/>
  <c r="N459" i="124"/>
  <c r="N458" i="124"/>
  <c r="N457" i="124"/>
  <c r="N456" i="124"/>
  <c r="N455" i="124"/>
  <c r="N454" i="124"/>
  <c r="N453" i="124"/>
  <c r="N452" i="124"/>
  <c r="N451" i="124"/>
  <c r="N450" i="124"/>
  <c r="N449" i="124"/>
  <c r="N448" i="124"/>
  <c r="N447" i="124"/>
  <c r="N446" i="124"/>
  <c r="N445" i="124"/>
  <c r="N444" i="124"/>
  <c r="N443" i="124"/>
  <c r="N442" i="124"/>
  <c r="N441" i="124"/>
  <c r="N440" i="124"/>
  <c r="N439" i="124"/>
  <c r="N438" i="124"/>
  <c r="N437" i="124"/>
  <c r="N436" i="124"/>
  <c r="N435" i="124"/>
  <c r="N434" i="124"/>
  <c r="N433" i="124"/>
  <c r="N432" i="124"/>
  <c r="N431" i="124"/>
  <c r="N430" i="124"/>
  <c r="N429" i="124"/>
  <c r="N428" i="124"/>
  <c r="N427" i="124"/>
  <c r="N426" i="124"/>
  <c r="N425" i="124"/>
  <c r="N424" i="124"/>
  <c r="N423" i="124"/>
  <c r="N422" i="124"/>
  <c r="N421" i="124"/>
  <c r="N420" i="124"/>
  <c r="N419" i="124"/>
  <c r="N418" i="124"/>
  <c r="N417" i="124"/>
  <c r="N416" i="124"/>
  <c r="N415" i="124"/>
  <c r="N414" i="124"/>
  <c r="N413" i="124"/>
  <c r="N412" i="124"/>
  <c r="N411" i="124"/>
  <c r="N410" i="124"/>
  <c r="N409" i="124"/>
  <c r="N408" i="124"/>
  <c r="N407" i="124"/>
  <c r="N406" i="124"/>
  <c r="N405" i="124"/>
  <c r="N404" i="124"/>
  <c r="N403" i="124"/>
  <c r="N402" i="124"/>
  <c r="N401" i="124"/>
  <c r="N400" i="124"/>
  <c r="N399" i="124"/>
  <c r="N398" i="124"/>
  <c r="N397" i="124"/>
  <c r="N396" i="124"/>
  <c r="N395" i="124"/>
  <c r="N394" i="124"/>
  <c r="N393" i="124"/>
  <c r="N392" i="124"/>
  <c r="N391" i="124"/>
  <c r="N390" i="124"/>
  <c r="N389" i="124"/>
  <c r="N388" i="124"/>
  <c r="N387" i="124"/>
  <c r="N386" i="124"/>
  <c r="N385" i="124"/>
  <c r="N384" i="124"/>
  <c r="N383" i="124"/>
  <c r="N382" i="124"/>
  <c r="N381" i="124"/>
  <c r="N380" i="124"/>
  <c r="N379" i="124"/>
  <c r="N378" i="124"/>
  <c r="N377" i="124"/>
  <c r="N376" i="124"/>
  <c r="N375" i="124"/>
  <c r="N374" i="124"/>
  <c r="N373" i="124"/>
  <c r="N372" i="124"/>
  <c r="N371" i="124"/>
  <c r="N370" i="124"/>
  <c r="N369" i="124"/>
  <c r="N368" i="124"/>
  <c r="N367" i="124"/>
  <c r="N366" i="124"/>
  <c r="N365" i="124"/>
  <c r="N364" i="124"/>
  <c r="N363" i="124"/>
  <c r="N362" i="124"/>
  <c r="N361" i="124"/>
  <c r="N360" i="124"/>
  <c r="N359" i="124"/>
  <c r="N358" i="124"/>
  <c r="N357" i="124"/>
  <c r="N356" i="124"/>
  <c r="N355" i="124"/>
  <c r="N354" i="124"/>
  <c r="N353" i="124"/>
  <c r="N352" i="124"/>
  <c r="N351" i="124"/>
  <c r="N350" i="124"/>
  <c r="N349" i="124"/>
  <c r="N348" i="124"/>
  <c r="N347" i="124"/>
  <c r="N346" i="124"/>
  <c r="N345" i="124"/>
  <c r="N344" i="124"/>
  <c r="N343" i="124"/>
  <c r="N342" i="124"/>
  <c r="N341" i="124"/>
  <c r="N340" i="124"/>
  <c r="N339" i="124"/>
  <c r="N338" i="124"/>
  <c r="N337" i="124"/>
  <c r="N336" i="124"/>
  <c r="N335" i="124"/>
  <c r="N334" i="124"/>
  <c r="N333" i="124"/>
  <c r="N332" i="124"/>
  <c r="N331" i="124"/>
  <c r="N330" i="124"/>
  <c r="N329" i="124"/>
  <c r="N328" i="124"/>
  <c r="N327" i="124"/>
  <c r="N326" i="124"/>
  <c r="N325" i="124"/>
  <c r="N324" i="124"/>
  <c r="N323" i="124"/>
  <c r="N322" i="124"/>
  <c r="N321" i="124"/>
  <c r="N320" i="124"/>
  <c r="N319" i="124"/>
  <c r="N318" i="124"/>
  <c r="N317" i="124"/>
  <c r="N316" i="124"/>
  <c r="N315" i="124"/>
  <c r="N314" i="124"/>
  <c r="N313" i="124"/>
  <c r="N312" i="124"/>
  <c r="N311" i="124"/>
  <c r="N310" i="124"/>
  <c r="N309" i="124"/>
  <c r="N308" i="124"/>
  <c r="N307" i="124"/>
  <c r="N306" i="124"/>
  <c r="N305" i="124"/>
  <c r="N304" i="124"/>
  <c r="N303" i="124"/>
  <c r="N302" i="124"/>
  <c r="N301" i="124"/>
  <c r="N300" i="124"/>
  <c r="N299" i="124"/>
  <c r="N298" i="124"/>
  <c r="N297" i="124"/>
  <c r="N296" i="124"/>
  <c r="N295" i="124"/>
  <c r="N294" i="124"/>
  <c r="N293" i="124"/>
  <c r="N292" i="124"/>
  <c r="N291" i="124"/>
  <c r="N290" i="124"/>
  <c r="N289" i="124"/>
  <c r="N288" i="124"/>
  <c r="N287" i="124"/>
  <c r="N286" i="124"/>
  <c r="N285" i="124"/>
  <c r="N284" i="124"/>
  <c r="N283" i="124"/>
  <c r="N282" i="124"/>
  <c r="N281" i="124"/>
  <c r="N280" i="124"/>
  <c r="N279" i="124"/>
  <c r="N278" i="124"/>
  <c r="N277" i="124"/>
  <c r="N276" i="124"/>
  <c r="N275" i="124"/>
  <c r="N274" i="124"/>
  <c r="N273" i="124"/>
  <c r="N272" i="124"/>
  <c r="N271" i="124"/>
  <c r="N270" i="124"/>
  <c r="N269" i="124"/>
  <c r="N268" i="124"/>
  <c r="N267" i="124"/>
  <c r="N266" i="124"/>
  <c r="N265" i="124"/>
  <c r="N264" i="124"/>
  <c r="N263" i="124"/>
  <c r="N262" i="124"/>
  <c r="N261" i="124"/>
  <c r="N260" i="124"/>
  <c r="N259" i="124"/>
  <c r="N258" i="124"/>
  <c r="N257" i="124"/>
  <c r="N256" i="124"/>
  <c r="N255" i="124"/>
  <c r="N254" i="124"/>
  <c r="N253" i="124"/>
  <c r="N252" i="124"/>
  <c r="N251" i="124"/>
  <c r="N250" i="124"/>
  <c r="N249" i="124"/>
  <c r="N248" i="124"/>
  <c r="N247" i="124"/>
  <c r="N246" i="124"/>
  <c r="N245" i="124"/>
  <c r="N244" i="124"/>
  <c r="N243" i="124"/>
  <c r="N242" i="124"/>
  <c r="N241" i="124"/>
  <c r="N240" i="124"/>
  <c r="N239" i="124"/>
  <c r="N238" i="124"/>
  <c r="N237" i="124"/>
  <c r="N236" i="124"/>
  <c r="N235" i="124"/>
  <c r="N234" i="124"/>
  <c r="N233" i="124"/>
  <c r="N232" i="124"/>
  <c r="N231" i="124"/>
  <c r="N230" i="124"/>
  <c r="N229" i="124"/>
  <c r="N228" i="124"/>
  <c r="N227" i="124"/>
  <c r="N226" i="124"/>
  <c r="N225" i="124"/>
  <c r="N224" i="124"/>
  <c r="N223" i="124"/>
  <c r="N222" i="124"/>
  <c r="N221" i="124"/>
  <c r="N220" i="124"/>
  <c r="N219" i="124"/>
  <c r="N218" i="124"/>
  <c r="N217" i="124"/>
  <c r="N216" i="124"/>
  <c r="N215" i="124"/>
  <c r="N214" i="124"/>
  <c r="N213" i="124"/>
  <c r="N212" i="124"/>
  <c r="N211" i="124"/>
  <c r="N210" i="124"/>
  <c r="N209" i="124"/>
  <c r="N208" i="124"/>
  <c r="N207" i="124"/>
  <c r="N206" i="124"/>
  <c r="N205" i="124"/>
  <c r="N204" i="124"/>
  <c r="N203" i="124"/>
  <c r="N202" i="124"/>
  <c r="N201" i="124"/>
  <c r="N200" i="124"/>
  <c r="N199" i="124"/>
  <c r="N198" i="124"/>
  <c r="N197" i="124"/>
  <c r="N196" i="124"/>
  <c r="N195" i="124"/>
  <c r="N194" i="124"/>
  <c r="N193" i="124"/>
  <c r="N192" i="124"/>
  <c r="N191" i="124"/>
  <c r="N190" i="124"/>
  <c r="N189" i="124"/>
  <c r="N188" i="124"/>
  <c r="N187" i="124"/>
  <c r="N186" i="124"/>
  <c r="N185" i="124"/>
  <c r="N184" i="124"/>
  <c r="N183" i="124"/>
  <c r="N182" i="124"/>
  <c r="N181" i="124"/>
  <c r="N180" i="124"/>
  <c r="N179" i="124"/>
  <c r="N178" i="124"/>
  <c r="N177" i="124"/>
  <c r="N176" i="124"/>
  <c r="N175" i="124"/>
  <c r="N174" i="124"/>
  <c r="N173" i="124"/>
  <c r="N172" i="124"/>
  <c r="N171" i="124"/>
  <c r="N170" i="124"/>
  <c r="N169" i="124"/>
  <c r="N168" i="124"/>
  <c r="N167" i="124"/>
  <c r="N166" i="124"/>
  <c r="N165" i="124"/>
  <c r="N164" i="124"/>
  <c r="N163" i="124"/>
  <c r="N162" i="124"/>
  <c r="N161" i="124"/>
  <c r="N160" i="124"/>
  <c r="N159" i="124"/>
  <c r="N158" i="124"/>
  <c r="N157" i="124"/>
  <c r="N156" i="124"/>
  <c r="N155" i="124"/>
  <c r="N154" i="124"/>
  <c r="N153" i="124"/>
  <c r="N152" i="124"/>
  <c r="N151" i="124"/>
  <c r="N150" i="124"/>
  <c r="N149" i="124"/>
  <c r="N148" i="124"/>
  <c r="N147" i="124"/>
  <c r="N146" i="124"/>
  <c r="N145" i="124"/>
  <c r="N144" i="124"/>
  <c r="N143" i="124"/>
  <c r="N142" i="124"/>
  <c r="N141" i="124"/>
  <c r="N140" i="124"/>
  <c r="N139" i="124"/>
  <c r="N138" i="124"/>
  <c r="N137" i="124"/>
  <c r="N136" i="124"/>
  <c r="N135" i="124"/>
  <c r="N134" i="124"/>
  <c r="N133" i="124"/>
  <c r="N132" i="124"/>
  <c r="N131" i="124"/>
  <c r="N130" i="124"/>
  <c r="N129" i="124"/>
  <c r="N128" i="124"/>
  <c r="N127" i="124"/>
  <c r="N126" i="124"/>
  <c r="N125" i="124"/>
  <c r="N124" i="124"/>
  <c r="N123" i="124"/>
  <c r="N122" i="124"/>
  <c r="N121" i="124"/>
  <c r="N120" i="124"/>
  <c r="N119" i="124"/>
  <c r="N118" i="124"/>
  <c r="N117" i="124"/>
  <c r="N116" i="124"/>
  <c r="N115" i="124"/>
  <c r="N114" i="124"/>
  <c r="N113" i="124"/>
  <c r="N112" i="124"/>
  <c r="N111" i="124"/>
  <c r="N110" i="124"/>
  <c r="N109" i="124"/>
  <c r="N108" i="124"/>
  <c r="N107" i="124"/>
  <c r="N106" i="124"/>
  <c r="N105" i="124"/>
  <c r="N104" i="124"/>
  <c r="N103" i="124"/>
  <c r="N102" i="124"/>
  <c r="N101" i="124"/>
  <c r="N100" i="124"/>
  <c r="N99" i="124"/>
  <c r="N98" i="124"/>
  <c r="N97" i="124"/>
  <c r="N96" i="124"/>
  <c r="N95" i="124"/>
  <c r="N94" i="124"/>
  <c r="N93" i="124"/>
  <c r="N92" i="124"/>
  <c r="N91" i="124"/>
  <c r="N90" i="124"/>
  <c r="N89" i="124"/>
  <c r="N88" i="124"/>
  <c r="N87" i="124"/>
  <c r="N86" i="124"/>
  <c r="N85" i="124"/>
  <c r="N84" i="124"/>
  <c r="N83" i="124"/>
  <c r="N82" i="124"/>
  <c r="N81" i="124"/>
  <c r="N80" i="124"/>
  <c r="N79" i="124"/>
  <c r="N78" i="124"/>
  <c r="N77" i="124"/>
  <c r="N76" i="124"/>
  <c r="N75" i="124"/>
  <c r="N74" i="124"/>
  <c r="N73" i="124"/>
  <c r="N72" i="124"/>
  <c r="N71" i="124"/>
  <c r="N70" i="124"/>
  <c r="N69" i="124"/>
  <c r="N68" i="124"/>
  <c r="N67" i="124"/>
  <c r="N66" i="124"/>
  <c r="N65" i="124"/>
  <c r="N64" i="124"/>
  <c r="N63" i="124"/>
  <c r="N62" i="124"/>
  <c r="N61" i="124"/>
  <c r="N60" i="124"/>
  <c r="N59" i="124"/>
  <c r="N58" i="124"/>
  <c r="N57" i="124"/>
  <c r="N56" i="124"/>
  <c r="N55" i="124"/>
  <c r="N54" i="124"/>
  <c r="N53" i="124"/>
  <c r="N52" i="124"/>
  <c r="N51" i="124"/>
  <c r="N50" i="124"/>
  <c r="N49" i="124"/>
  <c r="N48" i="124"/>
  <c r="N47" i="124"/>
  <c r="N46" i="124"/>
  <c r="N45" i="124"/>
  <c r="N44" i="124"/>
  <c r="N43" i="124"/>
  <c r="N42" i="124"/>
  <c r="N41" i="124"/>
  <c r="N40" i="124"/>
  <c r="N39" i="124"/>
  <c r="N38" i="124"/>
  <c r="N37" i="124"/>
  <c r="N36" i="124"/>
  <c r="N35" i="124"/>
  <c r="N34" i="124"/>
  <c r="N33" i="124"/>
  <c r="N32" i="124"/>
  <c r="N31" i="124"/>
  <c r="N30" i="124"/>
  <c r="N29" i="124"/>
  <c r="N28" i="124"/>
  <c r="N27" i="124"/>
  <c r="N26" i="124"/>
  <c r="N25" i="124"/>
  <c r="N24" i="124"/>
  <c r="N23" i="124"/>
  <c r="N22" i="124"/>
  <c r="N21" i="124"/>
  <c r="N20" i="124"/>
  <c r="N19" i="124"/>
  <c r="N18" i="124"/>
  <c r="N17" i="124"/>
  <c r="N16" i="124"/>
  <c r="N15" i="124"/>
  <c r="N14" i="124"/>
  <c r="N13" i="124"/>
  <c r="N12" i="124"/>
  <c r="E41" i="3"/>
  <c r="E42" i="3"/>
  <c r="E40" i="3"/>
  <c r="E39" i="3"/>
  <c r="U31" i="98" s="1"/>
  <c r="L1020" i="124"/>
  <c r="L1019" i="124"/>
  <c r="L1018" i="124"/>
  <c r="L1017" i="124"/>
  <c r="L1016" i="124"/>
  <c r="L1015" i="124"/>
  <c r="L1014" i="124"/>
  <c r="L1013" i="124"/>
  <c r="L1012" i="124"/>
  <c r="L1011" i="124"/>
  <c r="L1010" i="124"/>
  <c r="L1009" i="124"/>
  <c r="L1008" i="124"/>
  <c r="L1007" i="124"/>
  <c r="L1006" i="124"/>
  <c r="L1005" i="124"/>
  <c r="L1004" i="124"/>
  <c r="L1003" i="124"/>
  <c r="L1002" i="124"/>
  <c r="L1001" i="124"/>
  <c r="L1000" i="124"/>
  <c r="L999" i="124"/>
  <c r="L998" i="124"/>
  <c r="L997" i="124"/>
  <c r="L996" i="124"/>
  <c r="L995" i="124"/>
  <c r="L994" i="124"/>
  <c r="L993" i="124"/>
  <c r="L992" i="124"/>
  <c r="L991" i="124"/>
  <c r="L990" i="124"/>
  <c r="L989" i="124"/>
  <c r="L988" i="124"/>
  <c r="L987" i="124"/>
  <c r="L986" i="124"/>
  <c r="L985" i="124"/>
  <c r="L984" i="124"/>
  <c r="L983" i="124"/>
  <c r="L982" i="124"/>
  <c r="L981" i="124"/>
  <c r="L980" i="124"/>
  <c r="L979" i="124"/>
  <c r="L978" i="124"/>
  <c r="L977" i="124"/>
  <c r="L976" i="124"/>
  <c r="L975" i="124"/>
  <c r="L974" i="124"/>
  <c r="L973" i="124"/>
  <c r="L972" i="124"/>
  <c r="L971" i="124"/>
  <c r="L970" i="124"/>
  <c r="L969" i="124"/>
  <c r="L968" i="124"/>
  <c r="L967" i="124"/>
  <c r="L966" i="124"/>
  <c r="L965" i="124"/>
  <c r="L964" i="124"/>
  <c r="L963" i="124"/>
  <c r="L962" i="124"/>
  <c r="L961" i="124"/>
  <c r="L960" i="124"/>
  <c r="L959" i="124"/>
  <c r="L958" i="124"/>
  <c r="L957" i="124"/>
  <c r="L956" i="124"/>
  <c r="L955" i="124"/>
  <c r="L954" i="124"/>
  <c r="L953" i="124"/>
  <c r="L952" i="124"/>
  <c r="L951" i="124"/>
  <c r="L950" i="124"/>
  <c r="L949" i="124"/>
  <c r="L948" i="124"/>
  <c r="L947" i="124"/>
  <c r="L946" i="124"/>
  <c r="L945" i="124"/>
  <c r="L944" i="124"/>
  <c r="L943" i="124"/>
  <c r="L942" i="124"/>
  <c r="L941" i="124"/>
  <c r="L940" i="124"/>
  <c r="L939" i="124"/>
  <c r="L938" i="124"/>
  <c r="L937" i="124"/>
  <c r="L936" i="124"/>
  <c r="L935" i="124"/>
  <c r="L934" i="124"/>
  <c r="L933" i="124"/>
  <c r="L932" i="124"/>
  <c r="L931" i="124"/>
  <c r="L930" i="124"/>
  <c r="L929" i="124"/>
  <c r="L928" i="124"/>
  <c r="L927" i="124"/>
  <c r="L926" i="124"/>
  <c r="L925" i="124"/>
  <c r="L924" i="124"/>
  <c r="L923" i="124"/>
  <c r="L922" i="124"/>
  <c r="L921" i="124"/>
  <c r="L920" i="124"/>
  <c r="L919" i="124"/>
  <c r="L918" i="124"/>
  <c r="L917" i="124"/>
  <c r="L916" i="124"/>
  <c r="L915" i="124"/>
  <c r="L914" i="124"/>
  <c r="L913" i="124"/>
  <c r="L912" i="124"/>
  <c r="L911" i="124"/>
  <c r="L910" i="124"/>
  <c r="L909" i="124"/>
  <c r="L908" i="124"/>
  <c r="L907" i="124"/>
  <c r="L906" i="124"/>
  <c r="L905" i="124"/>
  <c r="L904" i="124"/>
  <c r="L903" i="124"/>
  <c r="L902" i="124"/>
  <c r="L901" i="124"/>
  <c r="L900" i="124"/>
  <c r="L899" i="124"/>
  <c r="L898" i="124"/>
  <c r="L897" i="124"/>
  <c r="L896" i="124"/>
  <c r="L895" i="124"/>
  <c r="L894" i="124"/>
  <c r="L893" i="124"/>
  <c r="L892" i="124"/>
  <c r="L891" i="124"/>
  <c r="L890" i="124"/>
  <c r="L889" i="124"/>
  <c r="L888" i="124"/>
  <c r="L887" i="124"/>
  <c r="L886" i="124"/>
  <c r="L885" i="124"/>
  <c r="L884" i="124"/>
  <c r="L883" i="124"/>
  <c r="L882" i="124"/>
  <c r="L881" i="124"/>
  <c r="L880" i="124"/>
  <c r="L879" i="124"/>
  <c r="L878" i="124"/>
  <c r="L877" i="124"/>
  <c r="L876" i="124"/>
  <c r="L875" i="124"/>
  <c r="L874" i="124"/>
  <c r="L873" i="124"/>
  <c r="L872" i="124"/>
  <c r="L871" i="124"/>
  <c r="L870" i="124"/>
  <c r="L869" i="124"/>
  <c r="L868" i="124"/>
  <c r="L867" i="124"/>
  <c r="L866" i="124"/>
  <c r="L865" i="124"/>
  <c r="L864" i="124"/>
  <c r="L863" i="124"/>
  <c r="L862" i="124"/>
  <c r="L861" i="124"/>
  <c r="L860" i="124"/>
  <c r="L859" i="124"/>
  <c r="L858" i="124"/>
  <c r="L857" i="124"/>
  <c r="L856" i="124"/>
  <c r="L855" i="124"/>
  <c r="L854" i="124"/>
  <c r="L853" i="124"/>
  <c r="L852" i="124"/>
  <c r="L851" i="124"/>
  <c r="L850" i="124"/>
  <c r="L849" i="124"/>
  <c r="L848" i="124"/>
  <c r="L847" i="124"/>
  <c r="L846" i="124"/>
  <c r="L845" i="124"/>
  <c r="L844" i="124"/>
  <c r="L843" i="124"/>
  <c r="L842" i="124"/>
  <c r="L841" i="124"/>
  <c r="L840" i="124"/>
  <c r="L839" i="124"/>
  <c r="L838" i="124"/>
  <c r="L837" i="124"/>
  <c r="L836" i="124"/>
  <c r="L835" i="124"/>
  <c r="L834" i="124"/>
  <c r="L833" i="124"/>
  <c r="L832" i="124"/>
  <c r="L831" i="124"/>
  <c r="L830" i="124"/>
  <c r="L829" i="124"/>
  <c r="L828" i="124"/>
  <c r="L827" i="124"/>
  <c r="L826" i="124"/>
  <c r="L825" i="124"/>
  <c r="L824" i="124"/>
  <c r="L823" i="124"/>
  <c r="L822" i="124"/>
  <c r="L821" i="124"/>
  <c r="L820" i="124"/>
  <c r="L819" i="124"/>
  <c r="L818" i="124"/>
  <c r="L817" i="124"/>
  <c r="L816" i="124"/>
  <c r="L815" i="124"/>
  <c r="L814" i="124"/>
  <c r="L813" i="124"/>
  <c r="L812" i="124"/>
  <c r="L811" i="124"/>
  <c r="L810" i="124"/>
  <c r="L809" i="124"/>
  <c r="L808" i="124"/>
  <c r="L807" i="124"/>
  <c r="L806" i="124"/>
  <c r="L805" i="124"/>
  <c r="L804" i="124"/>
  <c r="L803" i="124"/>
  <c r="L802" i="124"/>
  <c r="L801" i="124"/>
  <c r="L800" i="124"/>
  <c r="L799" i="124"/>
  <c r="L798" i="124"/>
  <c r="L797" i="124"/>
  <c r="L796" i="124"/>
  <c r="L795" i="124"/>
  <c r="L794" i="124"/>
  <c r="L793" i="124"/>
  <c r="L792" i="124"/>
  <c r="L791" i="124"/>
  <c r="L790" i="124"/>
  <c r="L789" i="124"/>
  <c r="L788" i="124"/>
  <c r="L787" i="124"/>
  <c r="L786" i="124"/>
  <c r="L785" i="124"/>
  <c r="L784" i="124"/>
  <c r="L783" i="124"/>
  <c r="L782" i="124"/>
  <c r="L781" i="124"/>
  <c r="L780" i="124"/>
  <c r="L779" i="124"/>
  <c r="L778" i="124"/>
  <c r="L777" i="124"/>
  <c r="L776" i="124"/>
  <c r="L775" i="124"/>
  <c r="L774" i="124"/>
  <c r="L773" i="124"/>
  <c r="L772" i="124"/>
  <c r="L771" i="124"/>
  <c r="L770" i="124"/>
  <c r="L769" i="124"/>
  <c r="L768" i="124"/>
  <c r="L767" i="124"/>
  <c r="L766" i="124"/>
  <c r="L765" i="124"/>
  <c r="L764" i="124"/>
  <c r="L763" i="124"/>
  <c r="L762" i="124"/>
  <c r="L761" i="124"/>
  <c r="L760" i="124"/>
  <c r="L759" i="124"/>
  <c r="L758" i="124"/>
  <c r="L757" i="124"/>
  <c r="L756" i="124"/>
  <c r="L755" i="124"/>
  <c r="L754" i="124"/>
  <c r="L753" i="124"/>
  <c r="L752" i="124"/>
  <c r="L751" i="124"/>
  <c r="L750" i="124"/>
  <c r="L749" i="124"/>
  <c r="L748" i="124"/>
  <c r="L747" i="124"/>
  <c r="L746" i="124"/>
  <c r="L745" i="124"/>
  <c r="L744" i="124"/>
  <c r="L743" i="124"/>
  <c r="L742" i="124"/>
  <c r="L741" i="124"/>
  <c r="L740" i="124"/>
  <c r="L739" i="124"/>
  <c r="L738" i="124"/>
  <c r="L737" i="124"/>
  <c r="L736" i="124"/>
  <c r="L735" i="124"/>
  <c r="L734" i="124"/>
  <c r="L733" i="124"/>
  <c r="L732" i="124"/>
  <c r="L731" i="124"/>
  <c r="L730" i="124"/>
  <c r="L729" i="124"/>
  <c r="L728" i="124"/>
  <c r="L727" i="124"/>
  <c r="L726" i="124"/>
  <c r="L725" i="124"/>
  <c r="L724" i="124"/>
  <c r="L723" i="124"/>
  <c r="L722" i="124"/>
  <c r="L721" i="124"/>
  <c r="L720" i="124"/>
  <c r="L719" i="124"/>
  <c r="L718" i="124"/>
  <c r="L717" i="124"/>
  <c r="L716" i="124"/>
  <c r="L715" i="124"/>
  <c r="L714" i="124"/>
  <c r="L713" i="124"/>
  <c r="E141" i="3"/>
  <c r="L10" i="124" s="1"/>
  <c r="L712" i="124"/>
  <c r="L711" i="124"/>
  <c r="L710" i="124"/>
  <c r="L709" i="124"/>
  <c r="L708" i="124"/>
  <c r="L707" i="124"/>
  <c r="L706" i="124"/>
  <c r="L705" i="124"/>
  <c r="L704" i="124"/>
  <c r="L703" i="124"/>
  <c r="L702" i="124"/>
  <c r="L700" i="124"/>
  <c r="L694" i="124"/>
  <c r="L691" i="124"/>
  <c r="L688" i="124"/>
  <c r="L675" i="124"/>
  <c r="L671" i="124"/>
  <c r="L650" i="124"/>
  <c r="L646" i="124"/>
  <c r="L640" i="124"/>
  <c r="L638" i="124"/>
  <c r="L636" i="124"/>
  <c r="L634" i="124"/>
  <c r="L626" i="124"/>
  <c r="L621" i="124"/>
  <c r="L610" i="124"/>
  <c r="L609" i="124"/>
  <c r="L600" i="124"/>
  <c r="L593" i="124"/>
  <c r="L585" i="124"/>
  <c r="L583" i="124"/>
  <c r="L575" i="124"/>
  <c r="L573" i="124"/>
  <c r="L571" i="124"/>
  <c r="L570" i="124"/>
  <c r="L568" i="124"/>
  <c r="L566" i="124"/>
  <c r="L557" i="124"/>
  <c r="L543" i="124"/>
  <c r="L535" i="124"/>
  <c r="L534" i="124"/>
  <c r="L528" i="124"/>
  <c r="L525" i="124"/>
  <c r="L523" i="124"/>
  <c r="L496" i="124"/>
  <c r="L495" i="124"/>
  <c r="L494" i="124"/>
  <c r="L482" i="124"/>
  <c r="L479" i="124"/>
  <c r="L476" i="124"/>
  <c r="L458" i="124"/>
  <c r="L457" i="124"/>
  <c r="L446" i="124"/>
  <c r="L445" i="124"/>
  <c r="L432" i="124"/>
  <c r="L411" i="124"/>
  <c r="L410" i="124"/>
  <c r="L409" i="124"/>
  <c r="L402" i="124"/>
  <c r="L396" i="124"/>
  <c r="L385" i="124"/>
  <c r="L375" i="124"/>
  <c r="L374" i="124"/>
  <c r="L372" i="124"/>
  <c r="L369" i="124"/>
  <c r="L367" i="124"/>
  <c r="L365" i="124"/>
  <c r="L359" i="124"/>
  <c r="L348" i="124"/>
  <c r="L339" i="124"/>
  <c r="L335" i="124"/>
  <c r="L327" i="124"/>
  <c r="L323" i="124"/>
  <c r="L319" i="124"/>
  <c r="L301" i="124"/>
  <c r="L300" i="124"/>
  <c r="L299" i="124"/>
  <c r="L289" i="124"/>
  <c r="L288" i="124"/>
  <c r="L287" i="124"/>
  <c r="L281" i="124"/>
  <c r="L274" i="124"/>
  <c r="L270" i="124"/>
  <c r="L265" i="124"/>
  <c r="L264" i="124"/>
  <c r="L262" i="124"/>
  <c r="L238" i="124"/>
  <c r="L236" i="124"/>
  <c r="L235" i="124"/>
  <c r="L234" i="124"/>
  <c r="L227" i="124"/>
  <c r="L226" i="124"/>
  <c r="L222" i="124"/>
  <c r="L221" i="124"/>
  <c r="L220" i="124"/>
  <c r="L219" i="124"/>
  <c r="L215" i="124"/>
  <c r="L209" i="124"/>
  <c r="L208" i="124"/>
  <c r="L207" i="124"/>
  <c r="L206" i="124"/>
  <c r="L205" i="124"/>
  <c r="L201" i="124"/>
  <c r="L195" i="124"/>
  <c r="L193" i="124"/>
  <c r="L189" i="124"/>
  <c r="L188" i="124"/>
  <c r="L187" i="124"/>
  <c r="L186" i="124"/>
  <c r="L185" i="124"/>
  <c r="L184" i="124"/>
  <c r="L183" i="124"/>
  <c r="L182" i="124"/>
  <c r="L181" i="124"/>
  <c r="L180" i="124"/>
  <c r="L179" i="124"/>
  <c r="L178" i="124"/>
  <c r="L177" i="124"/>
  <c r="L176" i="124"/>
  <c r="L175" i="124"/>
  <c r="L174" i="124"/>
  <c r="L173" i="124"/>
  <c r="L172" i="124"/>
  <c r="L171" i="124"/>
  <c r="L170" i="124"/>
  <c r="L169" i="124"/>
  <c r="L168" i="124"/>
  <c r="L167" i="124"/>
  <c r="L166" i="124"/>
  <c r="L165" i="124"/>
  <c r="L164" i="124"/>
  <c r="L163" i="124"/>
  <c r="L162" i="124"/>
  <c r="L161" i="124"/>
  <c r="L160" i="124"/>
  <c r="L159" i="124"/>
  <c r="L158" i="124"/>
  <c r="L157" i="124"/>
  <c r="L156" i="124"/>
  <c r="L155" i="124"/>
  <c r="L154" i="124"/>
  <c r="L153" i="124"/>
  <c r="L152" i="124"/>
  <c r="L151" i="124"/>
  <c r="L150" i="124"/>
  <c r="L149" i="124"/>
  <c r="L148" i="124"/>
  <c r="L147" i="124"/>
  <c r="L146" i="124"/>
  <c r="L145" i="124"/>
  <c r="L144" i="124"/>
  <c r="L143" i="124"/>
  <c r="L142" i="124"/>
  <c r="L141" i="124"/>
  <c r="L140" i="124"/>
  <c r="L139" i="124"/>
  <c r="L138" i="124"/>
  <c r="L137" i="124"/>
  <c r="L136" i="124"/>
  <c r="L135" i="124"/>
  <c r="L134" i="124"/>
  <c r="L133" i="124"/>
  <c r="L132" i="124"/>
  <c r="L131" i="124"/>
  <c r="L130" i="124"/>
  <c r="L129" i="124"/>
  <c r="L128" i="124"/>
  <c r="L127" i="124"/>
  <c r="L126" i="124"/>
  <c r="L125" i="124"/>
  <c r="L124" i="124"/>
  <c r="L123" i="124"/>
  <c r="L122" i="124"/>
  <c r="L121" i="124"/>
  <c r="L120" i="124"/>
  <c r="L119" i="124"/>
  <c r="L118" i="124"/>
  <c r="L117" i="124"/>
  <c r="L116" i="124"/>
  <c r="L115" i="124"/>
  <c r="L114" i="124"/>
  <c r="L113" i="124"/>
  <c r="L112" i="124"/>
  <c r="L111" i="124"/>
  <c r="L110" i="124"/>
  <c r="L109" i="124"/>
  <c r="L108" i="124"/>
  <c r="L107" i="124"/>
  <c r="L106" i="124"/>
  <c r="L104" i="124"/>
  <c r="L94" i="124"/>
  <c r="L92" i="124"/>
  <c r="L91" i="124"/>
  <c r="L90" i="124"/>
  <c r="L80" i="124"/>
  <c r="L79" i="124"/>
  <c r="L78" i="124"/>
  <c r="L66" i="124"/>
  <c r="L47" i="124"/>
  <c r="H23" i="125" l="1"/>
  <c r="B11" i="125"/>
  <c r="B10" i="125"/>
  <c r="B9" i="125"/>
  <c r="F11" i="125"/>
  <c r="F10" i="125"/>
  <c r="F9" i="125"/>
  <c r="B18" i="125"/>
  <c r="B17" i="125"/>
  <c r="B16" i="125"/>
  <c r="B8" i="125"/>
  <c r="H110" i="124" l="1"/>
  <c r="H109" i="124"/>
  <c r="H108" i="124"/>
  <c r="H107" i="124"/>
  <c r="G93" i="122"/>
  <c r="G92" i="122"/>
  <c r="G91" i="122"/>
  <c r="G90" i="122"/>
  <c r="G89" i="122"/>
  <c r="G88" i="122"/>
  <c r="G87" i="122"/>
  <c r="G86" i="122"/>
  <c r="G85" i="122"/>
  <c r="G84" i="122"/>
  <c r="G83" i="122"/>
  <c r="G82" i="122"/>
  <c r="G81" i="122"/>
  <c r="G80" i="122"/>
  <c r="G79" i="122"/>
  <c r="G78" i="122"/>
  <c r="G77" i="122"/>
  <c r="G76" i="122"/>
  <c r="G75" i="122"/>
  <c r="G74" i="122"/>
  <c r="G73" i="122"/>
  <c r="G72" i="122"/>
  <c r="G71" i="122"/>
  <c r="G70" i="122"/>
  <c r="G69" i="122"/>
  <c r="G68" i="122"/>
  <c r="G67" i="122"/>
  <c r="G66" i="122"/>
  <c r="G65" i="122"/>
  <c r="G64" i="122"/>
  <c r="G63" i="122"/>
  <c r="G62" i="122"/>
  <c r="G61" i="122"/>
  <c r="G60" i="122"/>
  <c r="G59" i="122"/>
  <c r="G58" i="122"/>
  <c r="G57" i="122"/>
  <c r="G56" i="122"/>
  <c r="G55" i="122"/>
  <c r="G54" i="122"/>
  <c r="G53" i="122"/>
  <c r="G52" i="122"/>
  <c r="G51" i="122"/>
  <c r="G50" i="122"/>
  <c r="G49" i="122"/>
  <c r="G48" i="122"/>
  <c r="G47" i="122"/>
  <c r="G46" i="122"/>
  <c r="G45" i="122"/>
  <c r="G44" i="122"/>
  <c r="G43" i="122"/>
  <c r="G42" i="122"/>
  <c r="G41" i="122"/>
  <c r="G40" i="122"/>
  <c r="G39" i="122"/>
  <c r="G38" i="122"/>
  <c r="G37" i="122"/>
  <c r="G36" i="122"/>
  <c r="G35" i="122"/>
  <c r="G34" i="122"/>
  <c r="G33" i="122"/>
  <c r="G32" i="122"/>
  <c r="G31" i="122"/>
  <c r="G30" i="122"/>
  <c r="G29" i="122"/>
  <c r="G28" i="122"/>
  <c r="G27" i="122"/>
  <c r="G26" i="122"/>
  <c r="G25" i="122"/>
  <c r="G24" i="122"/>
  <c r="G23" i="122"/>
  <c r="G22" i="122"/>
  <c r="G21" i="122"/>
  <c r="G20" i="122"/>
  <c r="G19" i="122"/>
  <c r="G18" i="122"/>
  <c r="G17" i="122"/>
  <c r="G16" i="122"/>
  <c r="G15" i="122"/>
  <c r="G14" i="122"/>
  <c r="G13" i="122"/>
  <c r="G12" i="122"/>
  <c r="G11" i="122"/>
  <c r="G10" i="122"/>
  <c r="G9" i="122"/>
  <c r="G8" i="122"/>
  <c r="G7" i="122"/>
  <c r="G6" i="122"/>
  <c r="H1015" i="124"/>
  <c r="H1014" i="124"/>
  <c r="H1013" i="124"/>
  <c r="H1012" i="124"/>
  <c r="H1011" i="124"/>
  <c r="H1010" i="124"/>
  <c r="H1009" i="124"/>
  <c r="H1008" i="124"/>
  <c r="H1007" i="124"/>
  <c r="H1006" i="124"/>
  <c r="H1005" i="124"/>
  <c r="H1004" i="124"/>
  <c r="H1003" i="124"/>
  <c r="H1002" i="124"/>
  <c r="H1001" i="124"/>
  <c r="H1000" i="124"/>
  <c r="H999" i="124"/>
  <c r="H998" i="124"/>
  <c r="H997" i="124"/>
  <c r="H996" i="124"/>
  <c r="H995" i="124"/>
  <c r="H994" i="124"/>
  <c r="H993" i="124"/>
  <c r="H992" i="124"/>
  <c r="H991" i="124"/>
  <c r="H990" i="124"/>
  <c r="H989" i="124"/>
  <c r="H988" i="124"/>
  <c r="H987" i="124"/>
  <c r="H986" i="124"/>
  <c r="H985" i="124"/>
  <c r="H984" i="124"/>
  <c r="H983" i="124"/>
  <c r="H982" i="124"/>
  <c r="H981" i="124"/>
  <c r="H980" i="124"/>
  <c r="H979" i="124"/>
  <c r="H978" i="124"/>
  <c r="H977" i="124"/>
  <c r="H976" i="124"/>
  <c r="H975" i="124"/>
  <c r="H974" i="124"/>
  <c r="H973" i="124"/>
  <c r="H972" i="124"/>
  <c r="H971" i="124"/>
  <c r="H970" i="124"/>
  <c r="H969" i="124"/>
  <c r="H968" i="124"/>
  <c r="H967" i="124"/>
  <c r="H966" i="124"/>
  <c r="H965" i="124"/>
  <c r="H964" i="124"/>
  <c r="H963" i="124"/>
  <c r="H962" i="124"/>
  <c r="H961" i="124"/>
  <c r="H960" i="124"/>
  <c r="H959" i="124"/>
  <c r="H958" i="124"/>
  <c r="H957" i="124"/>
  <c r="H956" i="124"/>
  <c r="H955" i="124"/>
  <c r="H954" i="124"/>
  <c r="H953" i="124"/>
  <c r="H952" i="124"/>
  <c r="H951" i="124"/>
  <c r="H950" i="124"/>
  <c r="H949" i="124"/>
  <c r="H948" i="124"/>
  <c r="H947" i="124"/>
  <c r="H946" i="124"/>
  <c r="H945" i="124"/>
  <c r="H944" i="124"/>
  <c r="H943" i="124"/>
  <c r="H942" i="124"/>
  <c r="H941" i="124"/>
  <c r="H940" i="124"/>
  <c r="H939" i="124"/>
  <c r="H938" i="124"/>
  <c r="H937" i="124"/>
  <c r="H936" i="124"/>
  <c r="H935" i="124"/>
  <c r="H934" i="124"/>
  <c r="H933" i="124"/>
  <c r="H932" i="124"/>
  <c r="H931" i="124"/>
  <c r="H930" i="124"/>
  <c r="H929" i="124"/>
  <c r="H928" i="124"/>
  <c r="H927" i="124"/>
  <c r="H926" i="124"/>
  <c r="H925" i="124"/>
  <c r="H924" i="124"/>
  <c r="H923" i="124"/>
  <c r="H922" i="124"/>
  <c r="H921" i="124"/>
  <c r="H920" i="124"/>
  <c r="H919" i="124"/>
  <c r="H918" i="124"/>
  <c r="H917" i="124"/>
  <c r="H916" i="124"/>
  <c r="H915" i="124"/>
  <c r="H914" i="124"/>
  <c r="H913" i="124"/>
  <c r="H912" i="124"/>
  <c r="H911" i="124"/>
  <c r="H910" i="124"/>
  <c r="H909" i="124"/>
  <c r="H908" i="124"/>
  <c r="H907" i="124"/>
  <c r="H906" i="124"/>
  <c r="H905" i="124"/>
  <c r="H904" i="124"/>
  <c r="H903" i="124"/>
  <c r="H902" i="124"/>
  <c r="H901" i="124"/>
  <c r="H900" i="124"/>
  <c r="H899" i="124"/>
  <c r="H898" i="124"/>
  <c r="H897" i="124"/>
  <c r="H896" i="124"/>
  <c r="H895" i="124"/>
  <c r="H894" i="124"/>
  <c r="H893" i="124"/>
  <c r="H892" i="124"/>
  <c r="H891" i="124"/>
  <c r="H890" i="124"/>
  <c r="H889" i="124"/>
  <c r="H888" i="124"/>
  <c r="H887" i="124"/>
  <c r="H886" i="124"/>
  <c r="H885" i="124"/>
  <c r="H884" i="124"/>
  <c r="H883" i="124"/>
  <c r="H882" i="124"/>
  <c r="H881" i="124"/>
  <c r="H880" i="124"/>
  <c r="H879" i="124"/>
  <c r="H878" i="124"/>
  <c r="H877" i="124"/>
  <c r="H876" i="124"/>
  <c r="H875" i="124"/>
  <c r="H874" i="124"/>
  <c r="H873" i="124"/>
  <c r="H872" i="124"/>
  <c r="H871" i="124"/>
  <c r="H870" i="124"/>
  <c r="H869" i="124"/>
  <c r="H868" i="124"/>
  <c r="H867" i="124"/>
  <c r="H866" i="124"/>
  <c r="H865" i="124"/>
  <c r="H864" i="124"/>
  <c r="H863" i="124"/>
  <c r="H862" i="124"/>
  <c r="H861" i="124"/>
  <c r="H860" i="124"/>
  <c r="H859" i="124"/>
  <c r="H858" i="124"/>
  <c r="H857" i="124"/>
  <c r="H856" i="124"/>
  <c r="H855" i="124"/>
  <c r="H854" i="124"/>
  <c r="H853" i="124"/>
  <c r="H852" i="124"/>
  <c r="H851" i="124"/>
  <c r="H850" i="124"/>
  <c r="H849" i="124"/>
  <c r="H848" i="124"/>
  <c r="H847" i="124"/>
  <c r="H846" i="124"/>
  <c r="H845" i="124"/>
  <c r="H844" i="124"/>
  <c r="H843" i="124"/>
  <c r="H842" i="124"/>
  <c r="H841" i="124"/>
  <c r="H840" i="124"/>
  <c r="H839" i="124"/>
  <c r="H838" i="124"/>
  <c r="H837" i="124"/>
  <c r="H836" i="124"/>
  <c r="H835" i="124"/>
  <c r="H834" i="124"/>
  <c r="H833" i="124"/>
  <c r="H832" i="124"/>
  <c r="H831" i="124"/>
  <c r="H830" i="124"/>
  <c r="H829" i="124"/>
  <c r="H828" i="124"/>
  <c r="H827" i="124"/>
  <c r="H826" i="124"/>
  <c r="H825" i="124"/>
  <c r="H824" i="124"/>
  <c r="H823" i="124"/>
  <c r="H822" i="124"/>
  <c r="H821" i="124"/>
  <c r="H820" i="124"/>
  <c r="H819" i="124"/>
  <c r="H818" i="124"/>
  <c r="H817" i="124"/>
  <c r="H816" i="124"/>
  <c r="H815" i="124"/>
  <c r="H814" i="124"/>
  <c r="H813" i="124"/>
  <c r="H812" i="124"/>
  <c r="H811" i="124"/>
  <c r="H810" i="124"/>
  <c r="H809" i="124"/>
  <c r="H808" i="124"/>
  <c r="H807" i="124"/>
  <c r="H806" i="124"/>
  <c r="H805" i="124"/>
  <c r="H804" i="124"/>
  <c r="H803" i="124"/>
  <c r="H802" i="124"/>
  <c r="H801" i="124"/>
  <c r="H800" i="124"/>
  <c r="H799" i="124"/>
  <c r="H798" i="124"/>
  <c r="H797" i="124"/>
  <c r="H796" i="124"/>
  <c r="H795" i="124"/>
  <c r="H794" i="124"/>
  <c r="H793" i="124"/>
  <c r="H792" i="124"/>
  <c r="H791" i="124"/>
  <c r="H790" i="124"/>
  <c r="H789" i="124"/>
  <c r="H788" i="124"/>
  <c r="H787" i="124"/>
  <c r="H786" i="124"/>
  <c r="H785" i="124"/>
  <c r="H784" i="124"/>
  <c r="H783" i="124"/>
  <c r="H782" i="124"/>
  <c r="H781" i="124"/>
  <c r="H780" i="124"/>
  <c r="H779" i="124"/>
  <c r="H778" i="124"/>
  <c r="H777" i="124"/>
  <c r="H776" i="124"/>
  <c r="H775" i="124"/>
  <c r="H774" i="124"/>
  <c r="H773" i="124"/>
  <c r="H772" i="124"/>
  <c r="H771" i="124"/>
  <c r="H770" i="124"/>
  <c r="H769" i="124"/>
  <c r="H768" i="124"/>
  <c r="H767" i="124"/>
  <c r="H766" i="124"/>
  <c r="H765" i="124"/>
  <c r="H764" i="124"/>
  <c r="H763" i="124"/>
  <c r="H762" i="124"/>
  <c r="H761" i="124"/>
  <c r="H760" i="124"/>
  <c r="H759" i="124"/>
  <c r="H758" i="124"/>
  <c r="H757" i="124"/>
  <c r="H756" i="124"/>
  <c r="H755" i="124"/>
  <c r="H754" i="124"/>
  <c r="H753" i="124"/>
  <c r="H752" i="124"/>
  <c r="H751" i="124"/>
  <c r="H750" i="124"/>
  <c r="H749" i="124"/>
  <c r="H748" i="124"/>
  <c r="H747" i="124"/>
  <c r="H746" i="124"/>
  <c r="H745" i="124"/>
  <c r="H744" i="124"/>
  <c r="H743" i="124"/>
  <c r="H742" i="124"/>
  <c r="H741" i="124"/>
  <c r="H740" i="124"/>
  <c r="H739" i="124"/>
  <c r="H738" i="124"/>
  <c r="H737" i="124"/>
  <c r="H736" i="124"/>
  <c r="H735" i="124"/>
  <c r="H734" i="124"/>
  <c r="H733" i="124"/>
  <c r="H732" i="124"/>
  <c r="H731" i="124"/>
  <c r="H730" i="124"/>
  <c r="H729" i="124"/>
  <c r="H728" i="124"/>
  <c r="H727" i="124"/>
  <c r="H726" i="124"/>
  <c r="H725" i="124"/>
  <c r="H724" i="124"/>
  <c r="H723" i="124"/>
  <c r="H722" i="124"/>
  <c r="H721" i="124"/>
  <c r="H720" i="124"/>
  <c r="H719" i="124"/>
  <c r="H718" i="124"/>
  <c r="H717" i="124"/>
  <c r="H716" i="124"/>
  <c r="H715" i="124"/>
  <c r="H714" i="124"/>
  <c r="H713" i="124"/>
  <c r="H712" i="124"/>
  <c r="H711" i="124"/>
  <c r="H710" i="124"/>
  <c r="H114" i="124"/>
  <c r="H113" i="124"/>
  <c r="H112" i="124"/>
  <c r="H111" i="124"/>
  <c r="H106" i="124"/>
  <c r="H10" i="124" l="1"/>
  <c r="H100" i="124" s="1"/>
  <c r="H1016" i="124" l="1"/>
  <c r="H695" i="124"/>
  <c r="H683" i="124"/>
  <c r="H669" i="124"/>
  <c r="H657" i="124"/>
  <c r="H644" i="124"/>
  <c r="H631" i="124"/>
  <c r="H618" i="124"/>
  <c r="H605" i="124"/>
  <c r="H593" i="124"/>
  <c r="H580" i="124"/>
  <c r="H566" i="124"/>
  <c r="H554" i="124"/>
  <c r="H541" i="124"/>
  <c r="H528" i="124"/>
  <c r="H515" i="124"/>
  <c r="H503" i="124"/>
  <c r="H491" i="124"/>
  <c r="H479" i="124"/>
  <c r="H466" i="124"/>
  <c r="H454" i="124"/>
  <c r="H442" i="124"/>
  <c r="H429" i="124"/>
  <c r="H417" i="124"/>
  <c r="H405" i="124"/>
  <c r="H393" i="124"/>
  <c r="H381" i="124"/>
  <c r="H369" i="124"/>
  <c r="H356" i="124"/>
  <c r="H344" i="124"/>
  <c r="H332" i="124"/>
  <c r="H320" i="124"/>
  <c r="H308" i="124"/>
  <c r="H295" i="124"/>
  <c r="H283" i="124"/>
  <c r="H271" i="124"/>
  <c r="H259" i="124"/>
  <c r="H247" i="124"/>
  <c r="H235" i="124"/>
  <c r="H223" i="124"/>
  <c r="H210" i="124"/>
  <c r="H198" i="124"/>
  <c r="H186" i="124"/>
  <c r="H174" i="124"/>
  <c r="H162" i="124"/>
  <c r="H150" i="124"/>
  <c r="H137" i="124"/>
  <c r="H125" i="124"/>
  <c r="H97" i="124"/>
  <c r="H124" i="124"/>
  <c r="H679" i="124"/>
  <c r="H640" i="124"/>
  <c r="H601" i="124"/>
  <c r="H537" i="124"/>
  <c r="H511" i="124"/>
  <c r="H474" i="124"/>
  <c r="H462" i="124"/>
  <c r="H425" i="124"/>
  <c r="H377" i="124"/>
  <c r="H340" i="124"/>
  <c r="H291" i="124"/>
  <c r="H243" i="124"/>
  <c r="H182" i="124"/>
  <c r="H133" i="124"/>
  <c r="H694" i="124"/>
  <c r="H682" i="124"/>
  <c r="H668" i="124"/>
  <c r="H656" i="124"/>
  <c r="H643" i="124"/>
  <c r="H630" i="124"/>
  <c r="H617" i="124"/>
  <c r="H604" i="124"/>
  <c r="H592" i="124"/>
  <c r="H579" i="124"/>
  <c r="H565" i="124"/>
  <c r="H553" i="124"/>
  <c r="H540" i="124"/>
  <c r="H527" i="124"/>
  <c r="H514" i="124"/>
  <c r="H502" i="124"/>
  <c r="H490" i="124"/>
  <c r="H478" i="124"/>
  <c r="H465" i="124"/>
  <c r="H453" i="124"/>
  <c r="H441" i="124"/>
  <c r="H428" i="124"/>
  <c r="H416" i="124"/>
  <c r="H404" i="124"/>
  <c r="H392" i="124"/>
  <c r="H380" i="124"/>
  <c r="H368" i="124"/>
  <c r="H355" i="124"/>
  <c r="H343" i="124"/>
  <c r="H331" i="124"/>
  <c r="H319" i="124"/>
  <c r="H307" i="124"/>
  <c r="H294" i="124"/>
  <c r="H282" i="124"/>
  <c r="H270" i="124"/>
  <c r="H258" i="124"/>
  <c r="H246" i="124"/>
  <c r="H234" i="124"/>
  <c r="H222" i="124"/>
  <c r="H209" i="124"/>
  <c r="H197" i="124"/>
  <c r="H185" i="124"/>
  <c r="H173" i="124"/>
  <c r="H161" i="124"/>
  <c r="H148" i="124"/>
  <c r="H136" i="124"/>
  <c r="H691" i="124"/>
  <c r="H627" i="124"/>
  <c r="H562" i="124"/>
  <c r="H487" i="124"/>
  <c r="H413" i="124"/>
  <c r="H352" i="124"/>
  <c r="H304" i="124"/>
  <c r="H255" i="124"/>
  <c r="H194" i="124"/>
  <c r="H145" i="124"/>
  <c r="H693" i="124"/>
  <c r="H681" i="124"/>
  <c r="H667" i="124"/>
  <c r="H655" i="124"/>
  <c r="H642" i="124"/>
  <c r="H629" i="124"/>
  <c r="H616" i="124"/>
  <c r="H603" i="124"/>
  <c r="H591" i="124"/>
  <c r="H578" i="124"/>
  <c r="H564" i="124"/>
  <c r="H552" i="124"/>
  <c r="H539" i="124"/>
  <c r="H526" i="124"/>
  <c r="H513" i="124"/>
  <c r="H501" i="124"/>
  <c r="H489" i="124"/>
  <c r="H477" i="124"/>
  <c r="H464" i="124"/>
  <c r="H452" i="124"/>
  <c r="H440" i="124"/>
  <c r="H427" i="124"/>
  <c r="H415" i="124"/>
  <c r="H403" i="124"/>
  <c r="H391" i="124"/>
  <c r="H379" i="124"/>
  <c r="H367" i="124"/>
  <c r="H354" i="124"/>
  <c r="H342" i="124"/>
  <c r="H330" i="124"/>
  <c r="H318" i="124"/>
  <c r="H306" i="124"/>
  <c r="H293" i="124"/>
  <c r="H281" i="124"/>
  <c r="H269" i="124"/>
  <c r="H257" i="124"/>
  <c r="H245" i="124"/>
  <c r="H233" i="124"/>
  <c r="H221" i="124"/>
  <c r="H208" i="124"/>
  <c r="H196" i="124"/>
  <c r="H184" i="124"/>
  <c r="H172" i="124"/>
  <c r="H160" i="124"/>
  <c r="H147" i="124"/>
  <c r="H135" i="124"/>
  <c r="H123" i="124"/>
  <c r="H653" i="124"/>
  <c r="H576" i="124"/>
  <c r="H524" i="124"/>
  <c r="H450" i="124"/>
  <c r="H401" i="124"/>
  <c r="H328" i="124"/>
  <c r="H279" i="124"/>
  <c r="H206" i="124"/>
  <c r="H158" i="124"/>
  <c r="H105" i="124"/>
  <c r="H692" i="124"/>
  <c r="H680" i="124"/>
  <c r="H666" i="124"/>
  <c r="H654" i="124"/>
  <c r="H641" i="124"/>
  <c r="H628" i="124"/>
  <c r="H615" i="124"/>
  <c r="H602" i="124"/>
  <c r="H590" i="124"/>
  <c r="H577" i="124"/>
  <c r="H563" i="124"/>
  <c r="H551" i="124"/>
  <c r="H538" i="124"/>
  <c r="H525" i="124"/>
  <c r="H512" i="124"/>
  <c r="H500" i="124"/>
  <c r="H488" i="124"/>
  <c r="H475" i="124"/>
  <c r="H463" i="124"/>
  <c r="H451" i="124"/>
  <c r="H439" i="124"/>
  <c r="H426" i="124"/>
  <c r="H414" i="124"/>
  <c r="H402" i="124"/>
  <c r="H390" i="124"/>
  <c r="H378" i="124"/>
  <c r="H366" i="124"/>
  <c r="H353" i="124"/>
  <c r="H341" i="124"/>
  <c r="H329" i="124"/>
  <c r="H317" i="124"/>
  <c r="H305" i="124"/>
  <c r="H292" i="124"/>
  <c r="H280" i="124"/>
  <c r="H268" i="124"/>
  <c r="H256" i="124"/>
  <c r="H244" i="124"/>
  <c r="H232" i="124"/>
  <c r="H220" i="124"/>
  <c r="H207" i="124"/>
  <c r="H195" i="124"/>
  <c r="H183" i="124"/>
  <c r="H171" i="124"/>
  <c r="H159" i="124"/>
  <c r="H146" i="124"/>
  <c r="H134" i="124"/>
  <c r="H122" i="124"/>
  <c r="H665" i="124"/>
  <c r="H614" i="124"/>
  <c r="H550" i="124"/>
  <c r="H499" i="124"/>
  <c r="H438" i="124"/>
  <c r="H364" i="124"/>
  <c r="H316" i="124"/>
  <c r="H267" i="124"/>
  <c r="H219" i="124"/>
  <c r="H170" i="124"/>
  <c r="H121" i="124"/>
  <c r="H589" i="124"/>
  <c r="H389" i="124"/>
  <c r="H231" i="124"/>
  <c r="H664" i="124"/>
  <c r="H625" i="124"/>
  <c r="H701" i="124"/>
  <c r="H688" i="124"/>
  <c r="H676" i="124"/>
  <c r="H662" i="124"/>
  <c r="H650" i="124"/>
  <c r="H637" i="124"/>
  <c r="H623" i="124"/>
  <c r="H611" i="124"/>
  <c r="H598" i="124"/>
  <c r="H586" i="124"/>
  <c r="H572" i="124"/>
  <c r="H559" i="124"/>
  <c r="H547" i="124"/>
  <c r="H533" i="124"/>
  <c r="H520" i="124"/>
  <c r="H508" i="124"/>
  <c r="H496" i="124"/>
  <c r="H484" i="124"/>
  <c r="H471" i="124"/>
  <c r="H459" i="124"/>
  <c r="H447" i="124"/>
  <c r="H435" i="124"/>
  <c r="H422" i="124"/>
  <c r="H410" i="124"/>
  <c r="H398" i="124"/>
  <c r="H386" i="124"/>
  <c r="H374" i="124"/>
  <c r="H361" i="124"/>
  <c r="H349" i="124"/>
  <c r="H337" i="124"/>
  <c r="H325" i="124"/>
  <c r="H313" i="124"/>
  <c r="H301" i="124"/>
  <c r="H288" i="124"/>
  <c r="H276" i="124"/>
  <c r="H264" i="124"/>
  <c r="H252" i="124"/>
  <c r="H240" i="124"/>
  <c r="H228" i="124"/>
  <c r="H216" i="124"/>
  <c r="H203" i="124"/>
  <c r="H191" i="124"/>
  <c r="H179" i="124"/>
  <c r="H167" i="124"/>
  <c r="H155" i="124"/>
  <c r="H142" i="124"/>
  <c r="H130" i="124"/>
  <c r="H118" i="124"/>
  <c r="H102" i="124"/>
  <c r="H699" i="124"/>
  <c r="H687" i="124"/>
  <c r="H674" i="124"/>
  <c r="H661" i="124"/>
  <c r="H649" i="124"/>
  <c r="H635" i="124"/>
  <c r="H609" i="124"/>
  <c r="H597" i="124"/>
  <c r="H584" i="124"/>
  <c r="H571" i="124"/>
  <c r="H558" i="124"/>
  <c r="H546" i="124"/>
  <c r="H532" i="124"/>
  <c r="H519" i="124"/>
  <c r="H495" i="124"/>
  <c r="H483" i="124"/>
  <c r="H470" i="124"/>
  <c r="H458" i="124"/>
  <c r="H434" i="124"/>
  <c r="H421" i="124"/>
  <c r="H409" i="124"/>
  <c r="H397" i="124"/>
  <c r="H385" i="124"/>
  <c r="H373" i="124"/>
  <c r="H360" i="124"/>
  <c r="H348" i="124"/>
  <c r="H336" i="124"/>
  <c r="H324" i="124"/>
  <c r="H312" i="124"/>
  <c r="H300" i="124"/>
  <c r="H287" i="124"/>
  <c r="H275" i="124"/>
  <c r="H263" i="124"/>
  <c r="H251" i="124"/>
  <c r="H239" i="124"/>
  <c r="H227" i="124"/>
  <c r="H1020" i="124"/>
  <c r="H622" i="124"/>
  <c r="H507" i="124"/>
  <c r="H1018" i="124"/>
  <c r="H697" i="124"/>
  <c r="H685" i="124"/>
  <c r="H672" i="124"/>
  <c r="H659" i="124"/>
  <c r="H647" i="124"/>
  <c r="H633" i="124"/>
  <c r="H620" i="124"/>
  <c r="H607" i="124"/>
  <c r="H595" i="124"/>
  <c r="H582" i="124"/>
  <c r="H569" i="124"/>
  <c r="H556" i="124"/>
  <c r="H544" i="124"/>
  <c r="H530" i="124"/>
  <c r="H517" i="124"/>
  <c r="H505" i="124"/>
  <c r="H493" i="124"/>
  <c r="H481" i="124"/>
  <c r="H468" i="124"/>
  <c r="H456" i="124"/>
  <c r="H444" i="124"/>
  <c r="H431" i="124"/>
  <c r="H419" i="124"/>
  <c r="H407" i="124"/>
  <c r="H395" i="124"/>
  <c r="H383" i="124"/>
  <c r="H371" i="124"/>
  <c r="H358" i="124"/>
  <c r="H346" i="124"/>
  <c r="H334" i="124"/>
  <c r="H322" i="124"/>
  <c r="H310" i="124"/>
  <c r="H297" i="124"/>
  <c r="H285" i="124"/>
  <c r="H273" i="124"/>
  <c r="H261" i="124"/>
  <c r="H249" i="124"/>
  <c r="H237" i="124"/>
  <c r="H225" i="124"/>
  <c r="H212" i="124"/>
  <c r="H200" i="124"/>
  <c r="H188" i="124"/>
  <c r="H176" i="124"/>
  <c r="H164" i="124"/>
  <c r="H152" i="124"/>
  <c r="H139" i="124"/>
  <c r="H127" i="124"/>
  <c r="H115" i="124"/>
  <c r="H99" i="124"/>
  <c r="H696" i="124"/>
  <c r="H684" i="124"/>
  <c r="H670" i="124"/>
  <c r="H658" i="124"/>
  <c r="H645" i="124"/>
  <c r="H632" i="124"/>
  <c r="H619" i="124"/>
  <c r="H606" i="124"/>
  <c r="H594" i="124"/>
  <c r="H581" i="124"/>
  <c r="H567" i="124"/>
  <c r="H555" i="124"/>
  <c r="H542" i="124"/>
  <c r="H529" i="124"/>
  <c r="H516" i="124"/>
  <c r="H504" i="124"/>
  <c r="H492" i="124"/>
  <c r="H480" i="124"/>
  <c r="H467" i="124"/>
  <c r="H455" i="124"/>
  <c r="H443" i="124"/>
  <c r="H430" i="124"/>
  <c r="H418" i="124"/>
  <c r="H406" i="124"/>
  <c r="H394" i="124"/>
  <c r="H370" i="124"/>
  <c r="H357" i="124"/>
  <c r="H345" i="124"/>
  <c r="H333" i="124"/>
  <c r="H321" i="124"/>
  <c r="H309" i="124"/>
  <c r="H296" i="124"/>
  <c r="H284" i="124"/>
  <c r="H272" i="124"/>
  <c r="H1017" i="124"/>
  <c r="H382" i="124"/>
  <c r="H652" i="124"/>
  <c r="H599" i="124"/>
  <c r="H548" i="124"/>
  <c r="H497" i="124"/>
  <c r="H448" i="124"/>
  <c r="H400" i="124"/>
  <c r="H351" i="124"/>
  <c r="H303" i="124"/>
  <c r="H260" i="124"/>
  <c r="H224" i="124"/>
  <c r="H192" i="124"/>
  <c r="H165" i="124"/>
  <c r="H132" i="124"/>
  <c r="H494" i="124"/>
  <c r="H399" i="124"/>
  <c r="H350" i="124"/>
  <c r="H302" i="124"/>
  <c r="H254" i="124"/>
  <c r="H190" i="124"/>
  <c r="H163" i="124"/>
  <c r="H131" i="124"/>
  <c r="H648" i="124"/>
  <c r="H536" i="124"/>
  <c r="H445" i="124"/>
  <c r="H347" i="124"/>
  <c r="H217" i="124"/>
  <c r="H157" i="124"/>
  <c r="H638" i="124"/>
  <c r="H387" i="124"/>
  <c r="H338" i="124"/>
  <c r="H181" i="124"/>
  <c r="H101" i="124"/>
  <c r="H689" i="124"/>
  <c r="H473" i="124"/>
  <c r="H180" i="124"/>
  <c r="H686" i="124"/>
  <c r="H376" i="124"/>
  <c r="H178" i="124"/>
  <c r="H518" i="124"/>
  <c r="H375" i="124"/>
  <c r="H177" i="124"/>
  <c r="H651" i="124"/>
  <c r="H596" i="124"/>
  <c r="H545" i="124"/>
  <c r="H446" i="124"/>
  <c r="H218" i="124"/>
  <c r="H588" i="124"/>
  <c r="H396" i="124"/>
  <c r="H298" i="124"/>
  <c r="H189" i="124"/>
  <c r="H104" i="124"/>
  <c r="H531" i="124"/>
  <c r="H213" i="124"/>
  <c r="H433" i="124"/>
  <c r="H486" i="124"/>
  <c r="H253" i="124"/>
  <c r="H129" i="124"/>
  <c r="H482" i="124"/>
  <c r="H289" i="124"/>
  <c r="H154" i="124"/>
  <c r="H574" i="124"/>
  <c r="H211" i="124"/>
  <c r="H278" i="124"/>
  <c r="H238" i="124"/>
  <c r="H698" i="124"/>
  <c r="H639" i="124"/>
  <c r="H587" i="124"/>
  <c r="H534" i="124"/>
  <c r="H485" i="124"/>
  <c r="H437" i="124"/>
  <c r="H388" i="124"/>
  <c r="H339" i="124"/>
  <c r="H290" i="124"/>
  <c r="H250" i="124"/>
  <c r="H214" i="124"/>
  <c r="H187" i="124"/>
  <c r="H156" i="124"/>
  <c r="H128" i="124"/>
  <c r="H103" i="124"/>
  <c r="H690" i="124"/>
  <c r="H583" i="124"/>
  <c r="H436" i="124"/>
  <c r="H248" i="124"/>
  <c r="H126" i="124"/>
  <c r="H634" i="124"/>
  <c r="H242" i="124"/>
  <c r="H472" i="124"/>
  <c r="H277" i="124"/>
  <c r="H1019" i="124"/>
  <c r="H677" i="124"/>
  <c r="H613" i="124"/>
  <c r="H561" i="124"/>
  <c r="H510" i="124"/>
  <c r="H461" i="124"/>
  <c r="H420" i="124"/>
  <c r="H372" i="124"/>
  <c r="H323" i="124"/>
  <c r="H274" i="124"/>
  <c r="H236" i="124"/>
  <c r="H202" i="124"/>
  <c r="H175" i="124"/>
  <c r="H143" i="124"/>
  <c r="H116" i="124"/>
  <c r="H141" i="124"/>
  <c r="H660" i="124"/>
  <c r="H498" i="124"/>
  <c r="H359" i="124"/>
  <c r="H193" i="124"/>
  <c r="H286" i="124"/>
  <c r="H573" i="124"/>
  <c r="H327" i="124"/>
  <c r="H151" i="124"/>
  <c r="H570" i="124"/>
  <c r="H326" i="124"/>
  <c r="H144" i="124"/>
  <c r="H673" i="124"/>
  <c r="H612" i="124"/>
  <c r="H560" i="124"/>
  <c r="H509" i="124"/>
  <c r="H460" i="124"/>
  <c r="H412" i="124"/>
  <c r="H363" i="124"/>
  <c r="H315" i="124"/>
  <c r="H266" i="124"/>
  <c r="H230" i="124"/>
  <c r="H201" i="124"/>
  <c r="H169" i="124"/>
  <c r="H600" i="124"/>
  <c r="H449" i="124"/>
  <c r="H311" i="124"/>
  <c r="H226" i="124"/>
  <c r="H138" i="124"/>
  <c r="H522" i="124"/>
  <c r="H335" i="124"/>
  <c r="H153" i="124"/>
  <c r="H624" i="124"/>
  <c r="H424" i="124"/>
  <c r="H205" i="124"/>
  <c r="H98" i="124"/>
  <c r="H678" i="124"/>
  <c r="H469" i="124"/>
  <c r="H204" i="124"/>
  <c r="H663" i="124"/>
  <c r="H608" i="124"/>
  <c r="H557" i="124"/>
  <c r="H506" i="124"/>
  <c r="H457" i="124"/>
  <c r="H411" i="124"/>
  <c r="H362" i="124"/>
  <c r="H314" i="124"/>
  <c r="H265" i="124"/>
  <c r="H229" i="124"/>
  <c r="H199" i="124"/>
  <c r="H168" i="124"/>
  <c r="H140" i="124"/>
  <c r="H549" i="124"/>
  <c r="H408" i="124"/>
  <c r="H262" i="124"/>
  <c r="H166" i="124"/>
  <c r="H384" i="124"/>
  <c r="H120" i="124"/>
  <c r="H521" i="124"/>
  <c r="H241" i="124"/>
  <c r="H119" i="124"/>
  <c r="H621" i="124"/>
  <c r="H423" i="124"/>
  <c r="H117" i="124"/>
  <c r="AU41" i="129"/>
  <c r="AU39" i="129" s="1"/>
  <c r="E70" i="3"/>
  <c r="AO38" i="129" s="1"/>
  <c r="E71" i="3"/>
  <c r="E69" i="3"/>
  <c r="AE39" i="129" s="1"/>
  <c r="E68" i="3"/>
  <c r="AE38" i="129" s="1"/>
  <c r="E67" i="3"/>
  <c r="E72" i="3"/>
  <c r="E66" i="3"/>
  <c r="AO23" i="129" s="1"/>
  <c r="E65" i="3"/>
  <c r="AE23" i="129" s="1"/>
  <c r="E64" i="3"/>
  <c r="S23" i="129" s="1"/>
  <c r="E63" i="3"/>
  <c r="H23" i="129" s="1"/>
  <c r="E62" i="3"/>
  <c r="K18" i="129" s="1"/>
  <c r="AR46" i="129"/>
  <c r="AU26" i="129"/>
  <c r="AU28" i="129" s="1"/>
  <c r="E47" i="3"/>
  <c r="AP32" i="127" s="1"/>
  <c r="E46" i="3"/>
  <c r="AG32" i="127" s="1"/>
  <c r="AU26" i="98"/>
  <c r="AU40" i="98"/>
  <c r="E26" i="3"/>
  <c r="E25" i="3"/>
  <c r="AF21" i="98" s="1"/>
  <c r="E24" i="3"/>
  <c r="AF27" i="98" s="1"/>
  <c r="E87" i="3"/>
  <c r="E86" i="3"/>
  <c r="E85" i="3"/>
  <c r="E84" i="3"/>
  <c r="AU52" i="98" s="1"/>
  <c r="E83" i="3"/>
  <c r="AU51" i="98" s="1"/>
  <c r="E82" i="3"/>
  <c r="AU50" i="98" s="1"/>
  <c r="AU26" i="128"/>
  <c r="AU28" i="128" s="1"/>
  <c r="E74" i="3"/>
  <c r="AR46" i="128"/>
  <c r="AU39" i="127"/>
  <c r="AV39" i="127" s="1"/>
  <c r="AU38" i="127"/>
  <c r="AV38" i="127" s="1"/>
  <c r="AB22" i="126"/>
  <c r="O22" i="126"/>
  <c r="E22" i="126"/>
  <c r="AR49" i="127"/>
  <c r="AU27" i="127"/>
  <c r="AU29" i="127" s="1"/>
  <c r="E35" i="3"/>
  <c r="Y36" i="126" s="1"/>
  <c r="E34" i="3"/>
  <c r="N36" i="126" s="1"/>
  <c r="E33" i="3"/>
  <c r="D36" i="126" s="1"/>
  <c r="AB34" i="126"/>
  <c r="E32" i="3"/>
  <c r="H18" i="126" s="1"/>
  <c r="AR45" i="126"/>
  <c r="AU27" i="126"/>
  <c r="AU28" i="98"/>
  <c r="E38" i="3"/>
  <c r="N31" i="98" s="1"/>
  <c r="E37" i="3"/>
  <c r="G31" i="98" s="1"/>
  <c r="E31" i="3"/>
  <c r="AU37" i="126" s="1"/>
  <c r="H39" i="129" l="1"/>
  <c r="S39" i="129"/>
  <c r="H40" i="129"/>
  <c r="S40" i="129"/>
  <c r="AO39" i="129"/>
  <c r="AU39" i="98"/>
  <c r="AB34" i="98" s="1"/>
  <c r="AU34" i="129"/>
  <c r="AU35" i="129"/>
  <c r="AV50" i="98"/>
  <c r="AV22" i="126"/>
  <c r="AW37" i="129"/>
  <c r="AW38" i="129"/>
  <c r="AU32" i="129"/>
  <c r="AU33" i="129"/>
  <c r="S37" i="129" s="1"/>
  <c r="V32" i="127"/>
  <c r="N32" i="127"/>
  <c r="AM22" i="126"/>
  <c r="AU29" i="126"/>
  <c r="AU30" i="98"/>
  <c r="P104" i="124" l="1"/>
  <c r="O104" i="124" s="1"/>
  <c r="P103" i="124"/>
  <c r="P102" i="124"/>
  <c r="O102" i="124" s="1"/>
  <c r="P101" i="124"/>
  <c r="AB33" i="98"/>
  <c r="AB32" i="98"/>
  <c r="AV38" i="98"/>
  <c r="P80" i="124" s="1"/>
  <c r="AR47" i="98"/>
  <c r="B4" i="122"/>
  <c r="B5" i="122" s="1"/>
  <c r="B6" i="122" s="1"/>
  <c r="B7" i="122" s="1"/>
  <c r="B8" i="122" s="1"/>
  <c r="B9" i="122" s="1"/>
  <c r="B10" i="122" s="1"/>
  <c r="B11" i="122" s="1"/>
  <c r="B12" i="122" s="1"/>
  <c r="B13" i="122" s="1"/>
  <c r="B14" i="122" s="1"/>
  <c r="B15" i="122" s="1"/>
  <c r="B16" i="122" s="1"/>
  <c r="B17" i="122" s="1"/>
  <c r="B18" i="122" s="1"/>
  <c r="B19" i="122" s="1"/>
  <c r="B20" i="122" s="1"/>
  <c r="B21" i="122" s="1"/>
  <c r="B22" i="122" s="1"/>
  <c r="B23" i="122" s="1"/>
  <c r="P87" i="124" l="1"/>
  <c r="P83" i="124"/>
  <c r="P78" i="124"/>
  <c r="P88" i="124"/>
  <c r="P82" i="124"/>
  <c r="P81" i="124"/>
  <c r="P89" i="124"/>
  <c r="P86" i="124"/>
  <c r="P85" i="124"/>
  <c r="P79" i="124"/>
  <c r="P84" i="124"/>
  <c r="H90" i="122"/>
  <c r="G5" i="122"/>
  <c r="G4" i="122"/>
  <c r="B54" i="125"/>
  <c r="J45" i="125" l="1"/>
  <c r="H90" i="124" l="1"/>
  <c r="H77" i="124"/>
  <c r="H60" i="124"/>
  <c r="H47" i="124"/>
  <c r="E94" i="3"/>
  <c r="E93" i="3"/>
  <c r="E92" i="3"/>
  <c r="E91" i="3"/>
  <c r="E90" i="3"/>
  <c r="E95" i="3"/>
  <c r="E88" i="3"/>
  <c r="W21" i="106"/>
  <c r="E54" i="3"/>
  <c r="E52" i="3"/>
  <c r="E58" i="3"/>
  <c r="O18" i="127" s="1"/>
  <c r="E7" i="3"/>
  <c r="E57" i="3"/>
  <c r="E14" i="3"/>
  <c r="U48" i="129" s="1"/>
  <c r="E130" i="3"/>
  <c r="E23" i="125" s="1"/>
  <c r="E140" i="3"/>
  <c r="B7" i="106" s="1"/>
  <c r="E157" i="3"/>
  <c r="E156" i="3"/>
  <c r="E27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5" i="3"/>
  <c r="E154" i="3"/>
  <c r="E153" i="3"/>
  <c r="E152" i="3"/>
  <c r="E151" i="3"/>
  <c r="E150" i="3"/>
  <c r="E149" i="3"/>
  <c r="E148" i="3"/>
  <c r="E147" i="3"/>
  <c r="E146" i="3"/>
  <c r="C57" i="125" s="1"/>
  <c r="E145" i="3"/>
  <c r="E144" i="3"/>
  <c r="C56" i="125" s="1"/>
  <c r="E143" i="3"/>
  <c r="C49" i="125" s="1"/>
  <c r="E142" i="3"/>
  <c r="F45" i="125" s="1"/>
  <c r="E139" i="3"/>
  <c r="I8" i="124" s="1"/>
  <c r="E138" i="3"/>
  <c r="J6" i="124" s="1"/>
  <c r="E137" i="3"/>
  <c r="E136" i="3"/>
  <c r="E135" i="3"/>
  <c r="E134" i="3"/>
  <c r="J23" i="125" s="1"/>
  <c r="E133" i="3"/>
  <c r="I23" i="125" s="1"/>
  <c r="E132" i="3"/>
  <c r="E131" i="3"/>
  <c r="F23" i="125" s="1"/>
  <c r="E129" i="3"/>
  <c r="E128" i="3"/>
  <c r="E127" i="3"/>
  <c r="E126" i="3"/>
  <c r="F18" i="125" s="1"/>
  <c r="E125" i="3"/>
  <c r="F16" i="125" s="1"/>
  <c r="E124" i="3"/>
  <c r="B21" i="125" s="1"/>
  <c r="E123" i="3"/>
  <c r="V20" i="83" s="1"/>
  <c r="E122" i="3"/>
  <c r="B22" i="106" s="1"/>
  <c r="E121" i="3"/>
  <c r="E120" i="3"/>
  <c r="E119" i="3"/>
  <c r="E118" i="3"/>
  <c r="B6" i="125" s="1"/>
  <c r="E117" i="3"/>
  <c r="B10" i="106" s="1"/>
  <c r="E116" i="3"/>
  <c r="E115" i="3"/>
  <c r="C2" i="124" s="1"/>
  <c r="E114" i="3"/>
  <c r="E113" i="3"/>
  <c r="E112" i="3"/>
  <c r="E111" i="3"/>
  <c r="V26" i="106" s="1"/>
  <c r="E110" i="3"/>
  <c r="V23" i="106" s="1"/>
  <c r="E109" i="3"/>
  <c r="V22" i="106" s="1"/>
  <c r="E108" i="3"/>
  <c r="E107" i="3"/>
  <c r="E106" i="3"/>
  <c r="W16" i="106" s="1"/>
  <c r="E105" i="3"/>
  <c r="E104" i="3"/>
  <c r="E103" i="3"/>
  <c r="W14" i="106" s="1"/>
  <c r="E102" i="3"/>
  <c r="V13" i="106" s="1"/>
  <c r="E101" i="3"/>
  <c r="W12" i="106" s="1"/>
  <c r="E100" i="3"/>
  <c r="W11" i="106" s="1"/>
  <c r="E99" i="3"/>
  <c r="V10" i="106" s="1"/>
  <c r="E98" i="3"/>
  <c r="V9" i="106" s="1"/>
  <c r="E97" i="3"/>
  <c r="AU16" i="83" s="1"/>
  <c r="E96" i="3"/>
  <c r="AU23" i="83" s="1"/>
  <c r="E89" i="3"/>
  <c r="E81" i="3"/>
  <c r="E80" i="3"/>
  <c r="AF39" i="128" s="1"/>
  <c r="E79" i="3"/>
  <c r="S39" i="128" s="1"/>
  <c r="E78" i="3"/>
  <c r="K39" i="128" s="1"/>
  <c r="E77" i="3"/>
  <c r="E76" i="3"/>
  <c r="E75" i="3"/>
  <c r="E73" i="3"/>
  <c r="E61" i="3"/>
  <c r="E60" i="3"/>
  <c r="E59" i="3"/>
  <c r="E56" i="3"/>
  <c r="E55" i="3"/>
  <c r="E53" i="3"/>
  <c r="E51" i="3"/>
  <c r="AD22" i="127" s="1"/>
  <c r="E50" i="3"/>
  <c r="W22" i="127" s="1"/>
  <c r="E49" i="3"/>
  <c r="E48" i="3"/>
  <c r="AU35" i="127" s="1"/>
  <c r="E45" i="3"/>
  <c r="AU34" i="127" s="1"/>
  <c r="E44" i="3"/>
  <c r="AU33" i="127" s="1"/>
  <c r="E43" i="3"/>
  <c r="H18" i="127" s="1"/>
  <c r="E36" i="3"/>
  <c r="E30" i="3"/>
  <c r="AO35" i="129" s="1"/>
  <c r="E29" i="3"/>
  <c r="E28" i="3"/>
  <c r="E23" i="3"/>
  <c r="E22" i="3"/>
  <c r="O27" i="98" s="1"/>
  <c r="E21" i="3"/>
  <c r="E20" i="3"/>
  <c r="K10" i="129" s="1"/>
  <c r="E19" i="3"/>
  <c r="K8" i="129" s="1"/>
  <c r="E18" i="3"/>
  <c r="B4" i="125" s="1"/>
  <c r="E17" i="3"/>
  <c r="E16" i="3"/>
  <c r="AR4" i="106" s="1"/>
  <c r="E15" i="3"/>
  <c r="AI4" i="83" s="1"/>
  <c r="E13" i="3"/>
  <c r="K2" i="125" s="1"/>
  <c r="E12" i="3"/>
  <c r="E11" i="3"/>
  <c r="E10" i="3"/>
  <c r="E9" i="3"/>
  <c r="AI2" i="129" s="1"/>
  <c r="E8" i="3"/>
  <c r="AA2" i="129" s="1"/>
  <c r="E6" i="3"/>
  <c r="E5" i="3"/>
  <c r="E4" i="3"/>
  <c r="E3" i="3"/>
  <c r="V15" i="106" l="1"/>
  <c r="B8" i="106"/>
  <c r="B5" i="125"/>
  <c r="C10" i="124"/>
  <c r="C23" i="125"/>
  <c r="D10" i="124"/>
  <c r="D23" i="125"/>
  <c r="E10" i="124"/>
  <c r="B10" i="124"/>
  <c r="B23" i="125"/>
  <c r="F6" i="125"/>
  <c r="B14" i="106"/>
  <c r="G23" i="125"/>
  <c r="B13" i="125"/>
  <c r="B18" i="106"/>
  <c r="B14" i="125"/>
  <c r="B20" i="106"/>
  <c r="I10" i="124"/>
  <c r="K23" i="125"/>
  <c r="J10" i="124"/>
  <c r="L23" i="125"/>
  <c r="I6" i="124"/>
  <c r="K21" i="125"/>
  <c r="U49" i="98"/>
  <c r="AM34" i="126"/>
  <c r="AE35" i="129"/>
  <c r="G2" i="129"/>
  <c r="D2" i="125"/>
  <c r="B2" i="129"/>
  <c r="B2" i="125"/>
  <c r="AU46" i="129"/>
  <c r="H37" i="129"/>
  <c r="K24" i="128"/>
  <c r="P34" i="126"/>
  <c r="AU47" i="127"/>
  <c r="AU29" i="129"/>
  <c r="O43" i="129"/>
  <c r="K13" i="129"/>
  <c r="H18" i="128"/>
  <c r="AO2" i="83"/>
  <c r="AO2" i="129"/>
  <c r="B46" i="129"/>
  <c r="B4" i="129"/>
  <c r="V27" i="98"/>
  <c r="AO2" i="106"/>
  <c r="F34" i="126"/>
  <c r="AU36" i="128"/>
  <c r="K13" i="128"/>
  <c r="O43" i="128"/>
  <c r="AU32" i="128"/>
  <c r="K37" i="128" s="1"/>
  <c r="K23" i="128"/>
  <c r="AU33" i="128"/>
  <c r="W23" i="128"/>
  <c r="W7" i="106"/>
  <c r="AU34" i="128"/>
  <c r="AJ23" i="128"/>
  <c r="AG31" i="127"/>
  <c r="N31" i="127"/>
  <c r="AO2" i="98"/>
  <c r="AU29" i="128"/>
  <c r="AU30" i="127"/>
  <c r="O46" i="127"/>
  <c r="K13" i="127"/>
  <c r="AD41" i="127"/>
  <c r="K41" i="127"/>
  <c r="B4" i="106"/>
  <c r="B4" i="127"/>
  <c r="B49" i="127"/>
  <c r="B4" i="128"/>
  <c r="B46" i="128"/>
  <c r="F39" i="127"/>
  <c r="AU42" i="127"/>
  <c r="AP31" i="127"/>
  <c r="V31" i="127"/>
  <c r="B2" i="126"/>
  <c r="B2" i="127"/>
  <c r="B2" i="128"/>
  <c r="G2" i="126"/>
  <c r="G2" i="128"/>
  <c r="G2" i="127"/>
  <c r="K8" i="126"/>
  <c r="K8" i="128"/>
  <c r="K8" i="127"/>
  <c r="N39" i="127"/>
  <c r="AU43" i="127"/>
  <c r="AG38" i="127"/>
  <c r="U47" i="126"/>
  <c r="U48" i="128"/>
  <c r="U51" i="127"/>
  <c r="AP38" i="127"/>
  <c r="AU44" i="127"/>
  <c r="V39" i="127"/>
  <c r="S41" i="127"/>
  <c r="AM41" i="127"/>
  <c r="F31" i="127"/>
  <c r="C41" i="127"/>
  <c r="AO2" i="126"/>
  <c r="AO2" i="127"/>
  <c r="AO2" i="128"/>
  <c r="K10" i="126"/>
  <c r="K10" i="127"/>
  <c r="K10" i="128"/>
  <c r="AI2" i="126"/>
  <c r="AI2" i="127"/>
  <c r="AI2" i="128"/>
  <c r="AA2" i="126"/>
  <c r="AA2" i="128"/>
  <c r="AA2" i="127"/>
  <c r="L23" i="127"/>
  <c r="AL23" i="127"/>
  <c r="AJ36" i="126"/>
  <c r="B4" i="98"/>
  <c r="B2" i="98"/>
  <c r="B2" i="106"/>
  <c r="AI2" i="83"/>
  <c r="B2" i="83"/>
  <c r="K8" i="98"/>
  <c r="AA2" i="83"/>
  <c r="AA2" i="98"/>
  <c r="AI2" i="106"/>
  <c r="AU35" i="98"/>
  <c r="S36" i="98" s="1"/>
  <c r="AU36" i="98"/>
  <c r="AI36" i="98" s="1"/>
  <c r="B47" i="98"/>
  <c r="B4" i="126"/>
  <c r="B45" i="126"/>
  <c r="O42" i="126"/>
  <c r="AU31" i="126"/>
  <c r="AU31" i="98"/>
  <c r="K13" i="126"/>
  <c r="K13" i="98"/>
  <c r="O44" i="98"/>
  <c r="K10" i="98"/>
  <c r="G2" i="106"/>
  <c r="B4" i="83"/>
  <c r="AI2" i="98"/>
  <c r="H37" i="98"/>
  <c r="AU34" i="98"/>
  <c r="H27" i="98"/>
  <c r="H38" i="124"/>
  <c r="H74" i="124"/>
  <c r="H48" i="124"/>
  <c r="H83" i="124"/>
  <c r="H13" i="124"/>
  <c r="H49" i="124"/>
  <c r="H84" i="124"/>
  <c r="H14" i="124"/>
  <c r="H50" i="124"/>
  <c r="H85" i="124"/>
  <c r="H23" i="124"/>
  <c r="H59" i="124"/>
  <c r="H86" i="124"/>
  <c r="H24" i="124"/>
  <c r="H25" i="124"/>
  <c r="H61" i="124"/>
  <c r="H95" i="124"/>
  <c r="H26" i="124"/>
  <c r="H62" i="124"/>
  <c r="H96" i="124"/>
  <c r="H35" i="124"/>
  <c r="H71" i="124"/>
  <c r="H36" i="124"/>
  <c r="H72" i="124"/>
  <c r="H37" i="124"/>
  <c r="H73" i="124"/>
  <c r="H15" i="124"/>
  <c r="H27" i="124"/>
  <c r="H39" i="124"/>
  <c r="H51" i="124"/>
  <c r="H63" i="124"/>
  <c r="H75" i="124"/>
  <c r="H87" i="124"/>
  <c r="H16" i="124"/>
  <c r="H28" i="124"/>
  <c r="H40" i="124"/>
  <c r="H52" i="124"/>
  <c r="H64" i="124"/>
  <c r="H76" i="124"/>
  <c r="H88" i="124"/>
  <c r="H17" i="124"/>
  <c r="H29" i="124"/>
  <c r="H41" i="124"/>
  <c r="H53" i="124"/>
  <c r="H65" i="124"/>
  <c r="H89" i="124"/>
  <c r="H18" i="124"/>
  <c r="H30" i="124"/>
  <c r="H42" i="124"/>
  <c r="H54" i="124"/>
  <c r="H66" i="124"/>
  <c r="H78" i="124"/>
  <c r="H19" i="124"/>
  <c r="H31" i="124"/>
  <c r="H43" i="124"/>
  <c r="H55" i="124"/>
  <c r="H67" i="124"/>
  <c r="H79" i="124"/>
  <c r="H91" i="124"/>
  <c r="H20" i="124"/>
  <c r="H32" i="124"/>
  <c r="H44" i="124"/>
  <c r="H56" i="124"/>
  <c r="H68" i="124"/>
  <c r="H80" i="124"/>
  <c r="H92" i="124"/>
  <c r="H21" i="124"/>
  <c r="H33" i="124"/>
  <c r="H45" i="124"/>
  <c r="H57" i="124"/>
  <c r="H69" i="124"/>
  <c r="H81" i="124"/>
  <c r="H93" i="124"/>
  <c r="H22" i="124"/>
  <c r="H34" i="124"/>
  <c r="H46" i="124"/>
  <c r="H58" i="124"/>
  <c r="H70" i="124"/>
  <c r="H82" i="124"/>
  <c r="H94" i="124"/>
  <c r="H11" i="124"/>
  <c r="H12" i="124"/>
  <c r="G2" i="98"/>
  <c r="G2" i="83"/>
  <c r="AW44" i="98" l="1"/>
  <c r="AJ37" i="128"/>
  <c r="AV33" i="98"/>
  <c r="W37" i="128"/>
  <c r="AV32" i="128"/>
  <c r="AV34" i="98" s="1"/>
  <c r="AV38" i="129"/>
  <c r="AV37" i="129"/>
  <c r="AV47" i="127"/>
  <c r="AA36" i="98"/>
  <c r="AV45" i="98" s="1"/>
  <c r="AV43" i="98" s="1"/>
  <c r="AJ42" i="98"/>
  <c r="T42" i="98"/>
  <c r="AB42" i="98"/>
  <c r="O46" i="124" l="1"/>
  <c r="H39" i="122" s="1"/>
  <c r="O37" i="124"/>
  <c r="H30" i="122" s="1"/>
  <c r="O36" i="124"/>
  <c r="H29" i="122" s="1"/>
  <c r="O26" i="124"/>
  <c r="H19" i="122" s="1"/>
  <c r="O41" i="124"/>
  <c r="H34" i="122" s="1"/>
  <c r="O43" i="124"/>
  <c r="H36" i="122" s="1"/>
  <c r="O30" i="124"/>
  <c r="H23" i="122" s="1"/>
  <c r="O12" i="124"/>
  <c r="H5" i="122" s="1"/>
  <c r="O38" i="124"/>
  <c r="H31" i="122" s="1"/>
  <c r="O45" i="124"/>
  <c r="H38" i="122" s="1"/>
  <c r="O40" i="124"/>
  <c r="H33" i="122" s="1"/>
  <c r="O44" i="124"/>
  <c r="H37" i="122" s="1"/>
  <c r="O21" i="124"/>
  <c r="H14" i="122" s="1"/>
  <c r="O15" i="124"/>
  <c r="H8" i="122" s="1"/>
  <c r="O18" i="124"/>
  <c r="H11" i="122" s="1"/>
  <c r="O28" i="124"/>
  <c r="H21" i="122" s="1"/>
  <c r="O16" i="124"/>
  <c r="H9" i="122" s="1"/>
  <c r="O39" i="124"/>
  <c r="H32" i="122" s="1"/>
  <c r="O14" i="124"/>
  <c r="H7" i="122" s="1"/>
  <c r="O42" i="124"/>
  <c r="H35" i="122" s="1"/>
  <c r="O20" i="124"/>
  <c r="H13" i="122" s="1"/>
  <c r="O17" i="124"/>
  <c r="H10" i="122" s="1"/>
  <c r="O35" i="124"/>
  <c r="H28" i="122" s="1"/>
  <c r="O32" i="124"/>
  <c r="H25" i="122" s="1"/>
  <c r="O24" i="124"/>
  <c r="H17" i="122" s="1"/>
  <c r="O27" i="124"/>
  <c r="H20" i="122" s="1"/>
  <c r="O11" i="124"/>
  <c r="H4" i="122" s="1"/>
  <c r="J4" i="122" s="1"/>
  <c r="O33" i="124"/>
  <c r="H26" i="122" s="1"/>
  <c r="O25" i="124"/>
  <c r="H18" i="122" s="1"/>
  <c r="O19" i="124"/>
  <c r="H12" i="122" s="1"/>
  <c r="O23" i="124"/>
  <c r="H16" i="122" s="1"/>
  <c r="O22" i="124"/>
  <c r="H15" i="122" s="1"/>
  <c r="O31" i="124"/>
  <c r="H24" i="122" s="1"/>
  <c r="O13" i="124"/>
  <c r="H6" i="122" s="1"/>
  <c r="O34" i="124"/>
  <c r="H27" i="122" s="1"/>
  <c r="O29" i="124"/>
  <c r="H22" i="122" s="1"/>
  <c r="P97" i="124"/>
  <c r="P99" i="124"/>
  <c r="P98" i="124"/>
  <c r="O59" i="124"/>
  <c r="H51" i="122" s="1"/>
  <c r="O54" i="124"/>
  <c r="H46" i="122" s="1"/>
  <c r="O53" i="124"/>
  <c r="H45" i="122" s="1"/>
  <c r="O51" i="124"/>
  <c r="H43" i="122" s="1"/>
  <c r="O49" i="124"/>
  <c r="H41" i="122" s="1"/>
  <c r="O58" i="124"/>
  <c r="H50" i="122" s="1"/>
  <c r="O57" i="124"/>
  <c r="H49" i="122" s="1"/>
  <c r="O56" i="124"/>
  <c r="H48" i="122" s="1"/>
  <c r="O52" i="124"/>
  <c r="H44" i="122" s="1"/>
  <c r="O50" i="124"/>
  <c r="H42" i="122" s="1"/>
  <c r="O48" i="124"/>
  <c r="H40" i="122" s="1"/>
  <c r="O55" i="124"/>
  <c r="H47" i="122" s="1"/>
  <c r="P94" i="124"/>
  <c r="P92" i="124"/>
  <c r="P96" i="124"/>
  <c r="P95" i="124"/>
  <c r="P93" i="124"/>
  <c r="P91" i="124"/>
  <c r="P66" i="124"/>
  <c r="P67" i="124"/>
  <c r="P64" i="124"/>
  <c r="P61" i="124"/>
  <c r="P65" i="124"/>
  <c r="P62" i="124"/>
  <c r="P63" i="124"/>
  <c r="P72" i="124"/>
  <c r="P74" i="124"/>
  <c r="P68" i="124"/>
  <c r="P73" i="124"/>
  <c r="P70" i="124"/>
  <c r="P69" i="124"/>
  <c r="P71" i="124"/>
  <c r="P76" i="124"/>
  <c r="P75" i="124"/>
  <c r="AW34" i="98"/>
  <c r="Q103" i="124" l="1"/>
  <c r="O103" i="124" s="1"/>
  <c r="H91" i="122" s="1"/>
  <c r="Q101" i="124"/>
  <c r="O101" i="124" s="1"/>
  <c r="Q99" i="124"/>
  <c r="Q98" i="124"/>
  <c r="Q97" i="124"/>
  <c r="Q76" i="124"/>
  <c r="Q64" i="124"/>
  <c r="Q62" i="124"/>
  <c r="Q61" i="124"/>
  <c r="Q71" i="124"/>
  <c r="Q69" i="124"/>
  <c r="Q68" i="124"/>
  <c r="Q66" i="124"/>
  <c r="Q75" i="124"/>
  <c r="Q63" i="124"/>
  <c r="Q74" i="124"/>
  <c r="Q73" i="124"/>
  <c r="Q72" i="124"/>
  <c r="Q70" i="124"/>
  <c r="Q67" i="124"/>
  <c r="Q65" i="124"/>
  <c r="Q93" i="124"/>
  <c r="Q91" i="124"/>
  <c r="H92" i="122"/>
  <c r="Q95" i="124"/>
  <c r="Q94" i="124"/>
  <c r="Q92" i="124"/>
  <c r="Q96" i="124"/>
  <c r="Q87" i="124"/>
  <c r="Q84" i="124"/>
  <c r="Q80" i="124"/>
  <c r="Q89" i="124"/>
  <c r="Q88" i="124"/>
  <c r="Q86" i="124"/>
  <c r="Q85" i="124"/>
  <c r="Q83" i="124"/>
  <c r="Q82" i="124"/>
  <c r="Q81" i="124"/>
  <c r="Q79" i="124"/>
  <c r="Q78" i="124"/>
  <c r="J5" i="122"/>
  <c r="J6" i="122" s="1"/>
  <c r="J7" i="122" s="1"/>
  <c r="J8" i="122" s="1"/>
  <c r="J9" i="122" s="1"/>
  <c r="J10" i="122" s="1"/>
  <c r="J11" i="122" s="1"/>
  <c r="J12" i="122" s="1"/>
  <c r="J13" i="122" s="1"/>
  <c r="J14" i="122" s="1"/>
  <c r="J15" i="122" s="1"/>
  <c r="J16" i="122" s="1"/>
  <c r="J17" i="122" s="1"/>
  <c r="J18" i="122" s="1"/>
  <c r="J19" i="122" s="1"/>
  <c r="J20" i="122" s="1"/>
  <c r="J21" i="122" s="1"/>
  <c r="J22" i="122" s="1"/>
  <c r="J23" i="122" s="1"/>
  <c r="J24" i="122" s="1"/>
  <c r="J25" i="122" s="1"/>
  <c r="J26" i="122" s="1"/>
  <c r="J27" i="122" s="1"/>
  <c r="J28" i="122" s="1"/>
  <c r="J29" i="122" s="1"/>
  <c r="J30" i="122" s="1"/>
  <c r="J31" i="122" s="1"/>
  <c r="J32" i="122" s="1"/>
  <c r="J33" i="122" s="1"/>
  <c r="J34" i="122" s="1"/>
  <c r="J35" i="122" s="1"/>
  <c r="J36" i="122" s="1"/>
  <c r="J37" i="122" s="1"/>
  <c r="J38" i="122" s="1"/>
  <c r="J39" i="122" s="1"/>
  <c r="J40" i="122" s="1"/>
  <c r="J41" i="122" s="1"/>
  <c r="J42" i="122" s="1"/>
  <c r="J43" i="122" s="1"/>
  <c r="J44" i="122" s="1"/>
  <c r="J45" i="122" s="1"/>
  <c r="J46" i="122" s="1"/>
  <c r="J47" i="122" s="1"/>
  <c r="J48" i="122" s="1"/>
  <c r="J49" i="122" s="1"/>
  <c r="J50" i="122" s="1"/>
  <c r="J51" i="122" s="1"/>
  <c r="O105" i="124" l="1"/>
  <c r="H93" i="122" s="1"/>
  <c r="H89" i="122"/>
  <c r="O91" i="124"/>
  <c r="H80" i="122" s="1"/>
  <c r="O82" i="124"/>
  <c r="H72" i="122" s="1"/>
  <c r="O94" i="124"/>
  <c r="H83" i="122" s="1"/>
  <c r="O75" i="124"/>
  <c r="H66" i="122" s="1"/>
  <c r="O83" i="124"/>
  <c r="H73" i="122" s="1"/>
  <c r="O95" i="124"/>
  <c r="H84" i="122" s="1"/>
  <c r="O66" i="124"/>
  <c r="H57" i="122" s="1"/>
  <c r="O85" i="124"/>
  <c r="H75" i="122" s="1"/>
  <c r="O68" i="124"/>
  <c r="H59" i="122" s="1"/>
  <c r="O86" i="124"/>
  <c r="H76" i="122" s="1"/>
  <c r="O93" i="124"/>
  <c r="H82" i="122" s="1"/>
  <c r="O65" i="124"/>
  <c r="H56" i="122" s="1"/>
  <c r="O67" i="124"/>
  <c r="H58" i="122" s="1"/>
  <c r="O62" i="124"/>
  <c r="H53" i="122" s="1"/>
  <c r="O69" i="124"/>
  <c r="H60" i="122" s="1"/>
  <c r="O88" i="124"/>
  <c r="H78" i="122" s="1"/>
  <c r="O71" i="124"/>
  <c r="H62" i="122" s="1"/>
  <c r="O89" i="124"/>
  <c r="H79" i="122" s="1"/>
  <c r="O61" i="124"/>
  <c r="H52" i="122" s="1"/>
  <c r="J52" i="122" s="1"/>
  <c r="O80" i="124"/>
  <c r="H70" i="122" s="1"/>
  <c r="O84" i="124"/>
  <c r="H74" i="122" s="1"/>
  <c r="O70" i="124"/>
  <c r="H61" i="122" s="1"/>
  <c r="O64" i="124"/>
  <c r="H55" i="122" s="1"/>
  <c r="O79" i="124"/>
  <c r="H69" i="122" s="1"/>
  <c r="O87" i="124"/>
  <c r="H77" i="122" s="1"/>
  <c r="O72" i="124"/>
  <c r="H63" i="122" s="1"/>
  <c r="O76" i="124"/>
  <c r="H67" i="122" s="1"/>
  <c r="O78" i="124"/>
  <c r="H68" i="122" s="1"/>
  <c r="O96" i="124"/>
  <c r="H85" i="122" s="1"/>
  <c r="O73" i="124"/>
  <c r="H64" i="122" s="1"/>
  <c r="O97" i="124"/>
  <c r="H86" i="122" s="1"/>
  <c r="O74" i="124"/>
  <c r="H65" i="122" s="1"/>
  <c r="O98" i="124"/>
  <c r="H87" i="122" s="1"/>
  <c r="O81" i="124"/>
  <c r="H71" i="122" s="1"/>
  <c r="O92" i="124"/>
  <c r="H81" i="122" s="1"/>
  <c r="O63" i="124"/>
  <c r="H54" i="122" s="1"/>
  <c r="O99" i="124"/>
  <c r="H88" i="122" s="1"/>
  <c r="J53" i="122" l="1"/>
  <c r="J54" i="122" s="1"/>
  <c r="J55" i="122" s="1"/>
  <c r="J56" i="122" s="1"/>
  <c r="J57" i="122" s="1"/>
  <c r="J58" i="122" s="1"/>
  <c r="J59" i="122" s="1"/>
  <c r="J60" i="122" s="1"/>
  <c r="J61" i="122" s="1"/>
  <c r="J62" i="122" s="1"/>
  <c r="J63" i="122" s="1"/>
  <c r="J64" i="122" s="1"/>
  <c r="J65" i="122" s="1"/>
  <c r="J66" i="122" s="1"/>
  <c r="J67" i="122" s="1"/>
  <c r="J68" i="122" s="1"/>
  <c r="J69" i="122" s="1"/>
  <c r="J70" i="122" s="1"/>
  <c r="J71" i="122" s="1"/>
  <c r="J72" i="122" s="1"/>
  <c r="J73" i="122" s="1"/>
  <c r="J74" i="122" s="1"/>
  <c r="J75" i="122" s="1"/>
  <c r="J76" i="122" s="1"/>
  <c r="J77" i="122" s="1"/>
  <c r="J78" i="122" s="1"/>
  <c r="J79" i="122" s="1"/>
  <c r="J80" i="122" s="1"/>
  <c r="J81" i="122" s="1"/>
  <c r="J82" i="122" s="1"/>
  <c r="J83" i="122" s="1"/>
  <c r="J84" i="122" s="1"/>
  <c r="J85" i="122" s="1"/>
  <c r="J86" i="122" s="1"/>
  <c r="J87" i="122" s="1"/>
  <c r="J88" i="122" s="1"/>
  <c r="J89" i="122" s="1"/>
  <c r="J90" i="122" s="1"/>
  <c r="J91" i="122" s="1"/>
  <c r="J92" i="122" s="1"/>
  <c r="J93" i="122" s="1"/>
  <c r="J94" i="122" s="1"/>
  <c r="C4" i="122" s="1"/>
  <c r="C5" i="122" l="1"/>
  <c r="D5" i="122" s="1"/>
  <c r="B25" i="125" s="1"/>
  <c r="G25" i="125" s="1"/>
  <c r="D4" i="122"/>
  <c r="B24" i="125" s="1"/>
  <c r="G24" i="125" s="1"/>
  <c r="L24" i="125" l="1"/>
  <c r="N25" i="125"/>
  <c r="F25" i="125" s="1"/>
  <c r="H25" i="125"/>
  <c r="K25" i="125"/>
  <c r="E25" i="125"/>
  <c r="C24" i="125"/>
  <c r="H24" i="125"/>
  <c r="C25" i="125"/>
  <c r="D24" i="125"/>
  <c r="L25" i="125"/>
  <c r="D25" i="125"/>
  <c r="K24" i="125"/>
  <c r="E24" i="125"/>
  <c r="N24" i="125"/>
  <c r="F24" i="125" s="1"/>
  <c r="C6" i="122"/>
  <c r="D6" i="122" s="1"/>
  <c r="B26" i="125" s="1"/>
  <c r="G26" i="125" s="1"/>
  <c r="I24" i="125" l="1"/>
  <c r="H26" i="125"/>
  <c r="C26" i="125"/>
  <c r="K26" i="125"/>
  <c r="N26" i="125"/>
  <c r="F26" i="125" s="1"/>
  <c r="I26" i="125" s="1"/>
  <c r="D26" i="125"/>
  <c r="L26" i="125"/>
  <c r="E26" i="125"/>
  <c r="I25" i="125"/>
  <c r="C7" i="122"/>
  <c r="C8" i="122" s="1"/>
  <c r="D8" i="122" l="1"/>
  <c r="B28" i="125" s="1"/>
  <c r="G28" i="125" s="1"/>
  <c r="C9" i="122"/>
  <c r="D7" i="122"/>
  <c r="B27" i="125" s="1"/>
  <c r="G27" i="125" s="1"/>
  <c r="D9" i="122" l="1"/>
  <c r="B29" i="125" s="1"/>
  <c r="G29" i="125" s="1"/>
  <c r="C10" i="122"/>
  <c r="C11" i="122" s="1"/>
  <c r="K27" i="125"/>
  <c r="E27" i="125"/>
  <c r="H27" i="125"/>
  <c r="D27" i="125"/>
  <c r="N27" i="125"/>
  <c r="F27" i="125" s="1"/>
  <c r="C27" i="125"/>
  <c r="L27" i="125"/>
  <c r="K28" i="125"/>
  <c r="D28" i="125"/>
  <c r="C28" i="125"/>
  <c r="L28" i="125"/>
  <c r="N28" i="125"/>
  <c r="F28" i="125" s="1"/>
  <c r="E28" i="125"/>
  <c r="H28" i="125"/>
  <c r="I28" i="125" l="1"/>
  <c r="I27" i="125"/>
  <c r="D10" i="122"/>
  <c r="B30" i="125" s="1"/>
  <c r="G30" i="125" s="1"/>
  <c r="D11" i="122"/>
  <c r="B31" i="125" s="1"/>
  <c r="G31" i="125" s="1"/>
  <c r="C12" i="122"/>
  <c r="E29" i="125"/>
  <c r="H29" i="125"/>
  <c r="C29" i="125"/>
  <c r="N29" i="125"/>
  <c r="F29" i="125" s="1"/>
  <c r="I29" i="125" s="1"/>
  <c r="L29" i="125"/>
  <c r="K29" i="125"/>
  <c r="D29" i="125"/>
  <c r="D30" i="125" l="1"/>
  <c r="H30" i="125"/>
  <c r="N30" i="125"/>
  <c r="F30" i="125" s="1"/>
  <c r="I30" i="125" s="1"/>
  <c r="K30" i="125"/>
  <c r="C30" i="125"/>
  <c r="L30" i="125"/>
  <c r="E30" i="125"/>
  <c r="D12" i="122"/>
  <c r="B32" i="125" s="1"/>
  <c r="G32" i="125" s="1"/>
  <c r="C13" i="122"/>
  <c r="C14" i="122" s="1"/>
  <c r="D14" i="122" s="1"/>
  <c r="B34" i="125" s="1"/>
  <c r="G34" i="125" s="1"/>
  <c r="N31" i="125"/>
  <c r="F31" i="125" s="1"/>
  <c r="I31" i="125" s="1"/>
  <c r="C31" i="125"/>
  <c r="L31" i="125"/>
  <c r="E31" i="125"/>
  <c r="H31" i="125"/>
  <c r="K31" i="125"/>
  <c r="D31" i="125"/>
  <c r="N34" i="125" l="1"/>
  <c r="F34" i="125" s="1"/>
  <c r="I34" i="125" s="1"/>
  <c r="H34" i="125"/>
  <c r="D13" i="122"/>
  <c r="B33" i="125" s="1"/>
  <c r="G33" i="125" s="1"/>
  <c r="C15" i="122"/>
  <c r="D15" i="122" s="1"/>
  <c r="B35" i="125" s="1"/>
  <c r="G35" i="125" s="1"/>
  <c r="K34" i="125"/>
  <c r="C34" i="125"/>
  <c r="L34" i="125"/>
  <c r="D34" i="125"/>
  <c r="E34" i="125"/>
  <c r="E32" i="125"/>
  <c r="H32" i="125"/>
  <c r="D32" i="125"/>
  <c r="L32" i="125"/>
  <c r="K32" i="125"/>
  <c r="C32" i="125"/>
  <c r="N32" i="125"/>
  <c r="F32" i="125" s="1"/>
  <c r="I32" i="125" s="1"/>
  <c r="C35" i="125" l="1"/>
  <c r="H35" i="125"/>
  <c r="D33" i="125"/>
  <c r="K35" i="125"/>
  <c r="E35" i="125"/>
  <c r="E33" i="125"/>
  <c r="N33" i="125"/>
  <c r="F33" i="125" s="1"/>
  <c r="I33" i="125" s="1"/>
  <c r="L33" i="125"/>
  <c r="C33" i="125"/>
  <c r="K33" i="125"/>
  <c r="H33" i="125"/>
  <c r="C16" i="122"/>
  <c r="D16" i="122" s="1"/>
  <c r="B36" i="125" s="1"/>
  <c r="G36" i="125" s="1"/>
  <c r="N35" i="125"/>
  <c r="F35" i="125" s="1"/>
  <c r="I35" i="125" s="1"/>
  <c r="L35" i="125"/>
  <c r="D35" i="125"/>
  <c r="C17" i="122" l="1"/>
  <c r="D17" i="122" s="1"/>
  <c r="B37" i="125" s="1"/>
  <c r="G37" i="125" s="1"/>
  <c r="L36" i="125"/>
  <c r="H36" i="125"/>
  <c r="E36" i="125"/>
  <c r="C36" i="125"/>
  <c r="D36" i="125"/>
  <c r="K36" i="125"/>
  <c r="N36" i="125"/>
  <c r="F36" i="125" s="1"/>
  <c r="C18" i="122" l="1"/>
  <c r="D18" i="122" s="1"/>
  <c r="B38" i="125" s="1"/>
  <c r="E37" i="125"/>
  <c r="H37" i="125"/>
  <c r="N37" i="125"/>
  <c r="F37" i="125" s="1"/>
  <c r="I37" i="125" s="1"/>
  <c r="C37" i="125"/>
  <c r="D37" i="125"/>
  <c r="K37" i="125"/>
  <c r="L37" i="125"/>
  <c r="I36" i="125"/>
  <c r="G38" i="125" l="1"/>
  <c r="H38" i="125" s="1"/>
  <c r="C19" i="122"/>
  <c r="D19" i="122" s="1"/>
  <c r="B39" i="125" s="1"/>
  <c r="C38" i="125"/>
  <c r="D38" i="125"/>
  <c r="N38" i="125"/>
  <c r="F38" i="125" s="1"/>
  <c r="I38" i="125" s="1"/>
  <c r="K38" i="125"/>
  <c r="E38" i="125"/>
  <c r="L38" i="125"/>
  <c r="G39" i="125" l="1"/>
  <c r="H39" i="125" s="1"/>
  <c r="C39" i="125"/>
  <c r="K39" i="125"/>
  <c r="C20" i="122"/>
  <c r="D20" i="122" s="1"/>
  <c r="B40" i="125" s="1"/>
  <c r="D39" i="125"/>
  <c r="E39" i="125"/>
  <c r="N39" i="125"/>
  <c r="F39" i="125" s="1"/>
  <c r="I39" i="125" s="1"/>
  <c r="L39" i="125"/>
  <c r="G40" i="125" l="1"/>
  <c r="H40" i="125" s="1"/>
  <c r="C21" i="122"/>
  <c r="D21" i="122" s="1"/>
  <c r="B41" i="125" s="1"/>
  <c r="C40" i="125"/>
  <c r="L40" i="125"/>
  <c r="D40" i="125"/>
  <c r="N40" i="125"/>
  <c r="F40" i="125" s="1"/>
  <c r="I40" i="125" s="1"/>
  <c r="K40" i="125"/>
  <c r="E40" i="125"/>
  <c r="G41" i="125" l="1"/>
  <c r="H41" i="125" s="1"/>
  <c r="C22" i="122"/>
  <c r="C23" i="122" s="1"/>
  <c r="D23" i="122" s="1"/>
  <c r="B43" i="125" s="1"/>
  <c r="G43" i="125" s="1"/>
  <c r="L41" i="125"/>
  <c r="N41" i="125"/>
  <c r="F41" i="125" s="1"/>
  <c r="I41" i="125" s="1"/>
  <c r="C41" i="125"/>
  <c r="D41" i="125"/>
  <c r="E41" i="125"/>
  <c r="K41" i="125"/>
  <c r="D22" i="122" l="1"/>
  <c r="B42" i="125" s="1"/>
  <c r="E43" i="125"/>
  <c r="C43" i="125"/>
  <c r="L43" i="125"/>
  <c r="D43" i="125"/>
  <c r="K43" i="125"/>
  <c r="H43" i="125"/>
  <c r="N43" i="125"/>
  <c r="F43" i="125" s="1"/>
  <c r="I43" i="125" s="1"/>
  <c r="G42" i="125" l="1"/>
  <c r="H42" i="125" s="1"/>
  <c r="L42" i="125"/>
  <c r="C42" i="125"/>
  <c r="E42" i="125"/>
  <c r="N42" i="125"/>
  <c r="F42" i="125" s="1"/>
  <c r="I42" i="125" s="1"/>
  <c r="G45" i="125" s="1"/>
  <c r="D42" i="125"/>
  <c r="K42" i="1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Kopenec Jiří</author>
  </authors>
  <commentList>
    <comment ref="E10" authorId="0" shapeId="0" xr:uid="{23C8E8C6-E62F-46BF-84AE-C4FC7DB7ECB3}">
      <text>
        <r>
          <rPr>
            <b/>
            <sz val="9"/>
            <color indexed="81"/>
            <rFont val="Tahoma"/>
            <family val="2"/>
            <charset val="238"/>
          </rPr>
          <t>Keď tu nebude sybol skladu JE NUTNÉ, aby tu bola medzera. Nemôže byť bunka prázdna</t>
        </r>
      </text>
    </comment>
  </commentList>
</comments>
</file>

<file path=xl/sharedStrings.xml><?xml version="1.0" encoding="utf-8"?>
<sst xmlns="http://schemas.openxmlformats.org/spreadsheetml/2006/main" count="2474" uniqueCount="1618">
  <si>
    <t>CZK</t>
  </si>
  <si>
    <t>SK</t>
  </si>
  <si>
    <t xml:space="preserve"> Úvod</t>
  </si>
  <si>
    <t xml:space="preserve"> Objednávka</t>
  </si>
  <si>
    <t xml:space="preserve"> Základní údaje</t>
  </si>
  <si>
    <t>Pokračovat na:</t>
  </si>
  <si>
    <t>Zpět na:</t>
  </si>
  <si>
    <t xml:space="preserve"> Základné údaje</t>
  </si>
  <si>
    <t>Pokračovať na:</t>
  </si>
  <si>
    <t>Späť na:</t>
  </si>
  <si>
    <t xml:space="preserve"> Nápověda</t>
  </si>
  <si>
    <t xml:space="preserve"> </t>
  </si>
  <si>
    <t xml:space="preserve"> Nápoveda</t>
  </si>
  <si>
    <t xml:space="preserve"> Základné údaje // Nápoveda</t>
  </si>
  <si>
    <t>Vpred na:</t>
  </si>
  <si>
    <t>Vpřed na:</t>
  </si>
  <si>
    <t>&lt;&lt;  zpět</t>
  </si>
  <si>
    <t>vpřed  &gt;&gt;</t>
  </si>
  <si>
    <t>&lt;&lt;  späť</t>
  </si>
  <si>
    <t>vpred  &gt;&gt;</t>
  </si>
  <si>
    <t>…</t>
  </si>
  <si>
    <t>jazyk B</t>
  </si>
  <si>
    <t>Pokiaľ po vyplnení súbor uložíte, budete mať uvedené údaje nastavené ako východzie pri ďalšom použití</t>
  </si>
  <si>
    <t>Zadajte vstupné údaje do modrých políčok v mm</t>
  </si>
  <si>
    <t>nahoru</t>
  </si>
  <si>
    <t>hore</t>
  </si>
  <si>
    <t>1. riadok</t>
  </si>
  <si>
    <t>2. riadok</t>
  </si>
  <si>
    <t>CELKOM</t>
  </si>
  <si>
    <t>Nemáte vyplnené všetky polia !</t>
  </si>
  <si>
    <t>OK - všetky potrebné polia sú vyplnené.</t>
  </si>
  <si>
    <t xml:space="preserve"> Základní údaje // Nápověda</t>
  </si>
  <si>
    <t xml:space="preserve"> Výběr typu skřínky</t>
  </si>
  <si>
    <t xml:space="preserve"> Výber typu skrinky</t>
  </si>
  <si>
    <t xml:space="preserve"> Vstupní data</t>
  </si>
  <si>
    <t xml:space="preserve"> Vstupné dáta</t>
  </si>
  <si>
    <t>Vysvetlivky :</t>
  </si>
  <si>
    <t>Vysvětlivky :</t>
  </si>
  <si>
    <t>Každú novú konfiguráciu začnite tlačidlom RESET</t>
  </si>
  <si>
    <t>Zadajte vstupné dáta :</t>
  </si>
  <si>
    <t>Tým docielite pôvodné, východzie nastavenie, t.j. všetko bude vynulované.</t>
  </si>
  <si>
    <t>Pri ukončovaní konfigurátora odporúčame zatvoriť ho bez uloženia.</t>
  </si>
  <si>
    <t>V opačnom prípade musíte použiť tlačidlo RESET, alebo nulovať ručne.</t>
  </si>
  <si>
    <t>Při ukončování konfigurátoru doporučujeme zavřít ho bez uložení.</t>
  </si>
  <si>
    <t>V opačném případe musíte použít tlačítko RESET, nebo nulovat ručně.</t>
  </si>
  <si>
    <t>Tlačidlo "RESET" funguje len pri zapnutej funkcii MAKRO. Pokiaľ nie je zapnutá, musíte polia vymazať ručne.</t>
  </si>
  <si>
    <t>Zadejte vstupní údaje v mm do modrých políček</t>
  </si>
  <si>
    <t>Pokud po vyplnění soubor uložíte, budete mít uvedené údaje nastavené jako výchozí pro další použití</t>
  </si>
  <si>
    <t>Nemáte vyplněná všechna pole!</t>
  </si>
  <si>
    <t>Tlačítko "RESET" funguje pouze pokud je aktivní funkce MAKRO. Pokud není aktivní, musíte pole vymazat ručně.</t>
  </si>
  <si>
    <t xml:space="preserve">Každou novou konfiguraci začněte tlačítkem RESET
</t>
  </si>
  <si>
    <t>Zadejte vstupní data:</t>
  </si>
  <si>
    <t>Tím docílíte původní výchozí nastavení, t.j. všechno bude vynulované.</t>
  </si>
  <si>
    <t>Autor neposkytuje žádné záruky. Uživatel nemá nárok na náhradu škody, včetne následných škod, ušlého zisku, zvláštních, nepřímých nebo náhodných škod.</t>
  </si>
  <si>
    <t>Autor neposkytuje žiadne záruky. Užívateľ nemá nárok na náhradu škody, vrátane následných škôd, ušlého zisku, zvláštnych, nepriamych alebo náhodných škôd.</t>
  </si>
  <si>
    <t>Alapadatok</t>
  </si>
  <si>
    <t>Folytatás itt:</t>
  </si>
  <si>
    <t>Főoldal</t>
  </si>
  <si>
    <t>Beviteli adatok</t>
  </si>
  <si>
    <t>Szekrény típusának kiválasztása</t>
  </si>
  <si>
    <t>Megrendelés</t>
  </si>
  <si>
    <t>Vissza ide:</t>
  </si>
  <si>
    <t>Előre ide:</t>
  </si>
  <si>
    <t>&lt;&lt; vissza</t>
  </si>
  <si>
    <t>előre &gt;&gt;</t>
  </si>
  <si>
    <t>Tetejére</t>
  </si>
  <si>
    <t>Alapinformációk // Súgó</t>
  </si>
  <si>
    <t>Súgó</t>
  </si>
  <si>
    <t>Írja be a kék mezőkbe a bemeneti adatokat mm-ben</t>
  </si>
  <si>
    <t>Ha a kitöltés után elmenti a fájlt, akkor a további használatnál alapértelmezettként a megadott adatok lesznek beállítva.</t>
  </si>
  <si>
    <t>alsó hézag</t>
  </si>
  <si>
    <t>Nincs minden mező kitöltve!</t>
  </si>
  <si>
    <t>OK - minden kötelező mező kitöltésre került.</t>
  </si>
  <si>
    <t>Magyarázat:</t>
  </si>
  <si>
    <t>A "RESET" gomb csak akkor működik, ha a MAKRO funkció aktív. Ha nem aktív, akkor a mezőket kézzel kell törölni.</t>
  </si>
  <si>
    <t>Új konfiguráció indítása és minden törlése a RESET gombbal</t>
  </si>
  <si>
    <t>Adja meg a bemeneti adatokat:</t>
  </si>
  <si>
    <t>A konfigurátor bezárásakor javasoljuk, hogy mentés nélkül zárja be a konfigurátort.</t>
  </si>
  <si>
    <t>Ezzel elérjük az eredeti alapértelmezett beállításokat, azaz minden visszaáll.</t>
  </si>
  <si>
    <t>Ellenkező esetben a RESET gombot kell használni, vagy kézzel kell visszaállítani.</t>
  </si>
  <si>
    <t>A szerző nem vállal garanciát. A felhasználó nem jogosult kártérítésre, beleértve a következményes károkat, az elmaradt hasznot, a speciális, közvetett vagy véletlen károkat.</t>
  </si>
  <si>
    <t>???</t>
  </si>
  <si>
    <t>ANO</t>
  </si>
  <si>
    <t>ÁNO</t>
  </si>
  <si>
    <t>NIE</t>
  </si>
  <si>
    <t>NE</t>
  </si>
  <si>
    <t>kontrolný riadok</t>
  </si>
  <si>
    <t>Hettich ČR k.s.</t>
  </si>
  <si>
    <t>Jihlavská 3</t>
  </si>
  <si>
    <t>591 01  Žďár nad Sázavou</t>
  </si>
  <si>
    <t>tel. (+421) 032 65 83 885</t>
  </si>
  <si>
    <t>fax (+420) 032 65 83 884</t>
  </si>
  <si>
    <t>hcr-objednavkysr@hettich.com</t>
  </si>
  <si>
    <t>AvanY-bok pravý /v101/h550/ antracit</t>
  </si>
  <si>
    <t>AvanY-bok ľavý /v101/h600/ antracit</t>
  </si>
  <si>
    <t>AvanY-bok pravý /v101/h600/ antracit</t>
  </si>
  <si>
    <t>AvanY-bok ľavý /v101/h650/ antracit</t>
  </si>
  <si>
    <t>AvanY-bok pravý /v101/h650/ antracit</t>
  </si>
  <si>
    <t>AvanY-design profil na bok 270/ strieb.</t>
  </si>
  <si>
    <t>AvanY-design profil na bok 300/ strieb.</t>
  </si>
  <si>
    <t>AvanY-design profil na bok 350/ strieb.</t>
  </si>
  <si>
    <t>AvanY-design profil na bok 400/ strieb.</t>
  </si>
  <si>
    <t>AvanY-design profil na bok 450/ strieb.</t>
  </si>
  <si>
    <t>AvanY-design profil na bok 500/ strieb.</t>
  </si>
  <si>
    <t>AvanY-design profil na bok 550/ strieb.</t>
  </si>
  <si>
    <t>AvanY-design profil na bok 600/ strieb.</t>
  </si>
  <si>
    <t>AvanY-design profil na bok 650/ strieb.</t>
  </si>
  <si>
    <t>AvanY-design profil na bok 270/ biela</t>
  </si>
  <si>
    <t>AvanY-design profil na bok 300/ biela</t>
  </si>
  <si>
    <t>AvanY-design profil na bok 350/ biela</t>
  </si>
  <si>
    <t>AvanY-design profil na bok 400/ biela</t>
  </si>
  <si>
    <t>AvanY-design profil na bok 450/ biela</t>
  </si>
  <si>
    <t>AvanY-design profil na bok 500/ biela</t>
  </si>
  <si>
    <t>AvanY-design profil na bok 550/ biela</t>
  </si>
  <si>
    <t>AvanY-design profil na bok 600/ biela</t>
  </si>
  <si>
    <t>AvanY-design profil na bok 650/ biela</t>
  </si>
  <si>
    <t>AvanY-design profil na bok 270/ antracit</t>
  </si>
  <si>
    <t>AvanY-design profil na bok 300/ antracit</t>
  </si>
  <si>
    <t>AvanY-design profil na bok 350/ antracit</t>
  </si>
  <si>
    <t>AvanY-design profil na bok 400/ antracit</t>
  </si>
  <si>
    <t>AvanY-design profil na bok 450/ antracit</t>
  </si>
  <si>
    <t>AvanY-design profil na bok 500/ antracit</t>
  </si>
  <si>
    <t>AvanY-design profil na bok 550/ antracit</t>
  </si>
  <si>
    <t>AvanY-design profil na bok 600/ antracit</t>
  </si>
  <si>
    <t>AvanY-design profil na bok 650/ antracit</t>
  </si>
  <si>
    <t>AvanY-príchytka čela k naskrutk./ v101</t>
  </si>
  <si>
    <t>AvanY-príchytka čela s rozp.púzdrom/ v101</t>
  </si>
  <si>
    <t>AvanY-sólo oceľ.boky 139/300mm/strieb.</t>
  </si>
  <si>
    <t>AvanY-sólo oceľ.boky 139/350mm/strieb.</t>
  </si>
  <si>
    <t>AvanY-sólo oceľ.boky 139/400mm/strieb.</t>
  </si>
  <si>
    <t>AvanY-sólo oceľ.boky 139/450mm/strieb.</t>
  </si>
  <si>
    <t>AvanY-sólo oceľ.boky 139/500mm/strieb.</t>
  </si>
  <si>
    <t>AvanY-sólo oceľ.boky 139/550mm/strieb.</t>
  </si>
  <si>
    <t>AvanY-sólo oceľ.boky 139/600mm/strieb.</t>
  </si>
  <si>
    <t>AvanY-sólo oceľ.boky 139/300mm/biela</t>
  </si>
  <si>
    <t>AvanY-sólo oceľ.boky 139/350mm/biela</t>
  </si>
  <si>
    <t>AvanY-sólo oceľ.boky 139/400mm/biela</t>
  </si>
  <si>
    <t>AvanY-sólo oceľ.boky 139/450mm/biela</t>
  </si>
  <si>
    <t>AvanY-sólo oceľ.boky 139/500mm/biela</t>
  </si>
  <si>
    <t>AvanY-sólo oceľ.boky 139/550mm/biela</t>
  </si>
  <si>
    <t>AvanY-sólo oceľ.boky 139/600mm/biela</t>
  </si>
  <si>
    <t>AvanY-sólo oceľ.boky 139/300mm/antracit</t>
  </si>
  <si>
    <t>AvanY-sólo oceľ.boky 139/350mm/antracit</t>
  </si>
  <si>
    <t>AvanY-sólo oceľ.boky 139/400mm/antracit</t>
  </si>
  <si>
    <t>AvanY-sólo oceľ.boky 139/450mm/antracit</t>
  </si>
  <si>
    <t>AvanY-sólo oceľ.boky 139/500mm/antracit</t>
  </si>
  <si>
    <t>AvanY-sólo oceľ.boky 139/550mm/antracit</t>
  </si>
  <si>
    <t>AvanY-sólo oceľ.boky 139/600mm/antracit</t>
  </si>
  <si>
    <t>AvanY-bok ľavý /v139/h300/ strieborná</t>
  </si>
  <si>
    <t>AvanY-bok pravý /v139/h300/ strieborná</t>
  </si>
  <si>
    <t>AvanY-bok ľavý /v139/h350/ strieborná</t>
  </si>
  <si>
    <t>AvanY-bok pravý /v139/h350/ strieborná</t>
  </si>
  <si>
    <t>AvanY-bok ľavý /v139/h400/ strieborná</t>
  </si>
  <si>
    <t>AvanY-bok pravý /v139/h400/ strieborná</t>
  </si>
  <si>
    <t>AvanY-bok ľavý /v139/h450/ strieborná</t>
  </si>
  <si>
    <t>AvanY-bok pravý /v139/h450/ strieborná</t>
  </si>
  <si>
    <t>AvanY-bok ľavý /v139/h500/ strieborná</t>
  </si>
  <si>
    <t>AvanY-bok pravý /v139/h500/ strieborná</t>
  </si>
  <si>
    <t>AvanY-bok ľavý /v139/h550/ strieborná</t>
  </si>
  <si>
    <t>AvanY-bok pravý /v139/h550/ strieborná</t>
  </si>
  <si>
    <t>AvanY-bok ľavý /v139/h600/ strieborná</t>
  </si>
  <si>
    <t>AvanY-bok pravý /v139/h600/ strieborná</t>
  </si>
  <si>
    <t>AvanY-bok ľavý /v139/h300/ biela</t>
  </si>
  <si>
    <t>AvanY-bok pravý /v139/h300/ biela</t>
  </si>
  <si>
    <t>AvanY-bok ľavý /v139/h350/ biela</t>
  </si>
  <si>
    <t>AvanY-bok pravý /v139/h350/ biela</t>
  </si>
  <si>
    <t>AvanY-bok ľavý /v139/h400/ biela</t>
  </si>
  <si>
    <t>AvanY-bok pravý /v139/h400/ biela</t>
  </si>
  <si>
    <t>AvanY-bok ľavý /v139/h450/ biela</t>
  </si>
  <si>
    <t>AvanY-bok pravý /v139/h450/ biela</t>
  </si>
  <si>
    <t>AvanY-bok ľavý /v139/h500/ biela</t>
  </si>
  <si>
    <t>AvanY-bok pravý /v139/h500/ biela</t>
  </si>
  <si>
    <t>AvanY-bok ľavý /v139/h550/ biela</t>
  </si>
  <si>
    <t>AvanY-bok pravý /v139/h550/ biela</t>
  </si>
  <si>
    <t>AvanY-bok ľavý /v139/h600/ biela</t>
  </si>
  <si>
    <t>AvanY-bok pravý /v139/h600/ biela</t>
  </si>
  <si>
    <t>AvanY-bok ľavý /v139/h300/ antracit</t>
  </si>
  <si>
    <t>AvanY-bok pravý /v139/h300/ antracit</t>
  </si>
  <si>
    <t>AvanY-bok ľavý /v139/h350/ antracit</t>
  </si>
  <si>
    <t>AvanY-bok pravý /v139/h350/ antracit</t>
  </si>
  <si>
    <t>AvanY-bok ľavý /v139/h400/ antracit</t>
  </si>
  <si>
    <t>AvanY-bok pravý /v139/h400/ antracit</t>
  </si>
  <si>
    <t>AvanY-bok ľavý /v139/h450/ antracit</t>
  </si>
  <si>
    <t>AvanY-bok pravý /v139/h450/ antracit</t>
  </si>
  <si>
    <t>AvanY-bok ľavý /v139/h500/ antracit</t>
  </si>
  <si>
    <t>AvanY-bok pravý /v139/h500/ antracit</t>
  </si>
  <si>
    <t>AvanY-bok ľavý /v139/h550/ antracit</t>
  </si>
  <si>
    <t>AvanY-bok pravý /v139/h550/ antracit</t>
  </si>
  <si>
    <t>AvanY-bok ľavý /v139/h600/ antracit</t>
  </si>
  <si>
    <t>AvanY-bok pravý /v139/h600/ antracit</t>
  </si>
  <si>
    <t>AvanY-príchytka čela k naskrutk./ v139</t>
  </si>
  <si>
    <t>AvanY-príchytka čela s rozp.púzdrom/ v139</t>
  </si>
  <si>
    <t>AvanY-sólo oceľ.boky 187/270mm/strieb.</t>
  </si>
  <si>
    <t>AvanY-sólo oceľ.boky 187/300mm/strieb.</t>
  </si>
  <si>
    <t>AvanY-sólo oceľ.boky 187/350mm/strieb.</t>
  </si>
  <si>
    <t>AvanY-sólo oceľ.boky 187/400mm/strieb.</t>
  </si>
  <si>
    <t>AvanY-sólo oceľ.boky 187/450mm/strieb.</t>
  </si>
  <si>
    <t>AvanY-sólo oceľ.boky 187/500mm/strieb.</t>
  </si>
  <si>
    <t>AvanY-sólo oceľ.boky 187/550mm/strieb.</t>
  </si>
  <si>
    <t>AvanY-sólo oceľ.boky 187/600mm/strieb.</t>
  </si>
  <si>
    <t>AvanY-sólo oceľ.boky 187/650mm/strieb.</t>
  </si>
  <si>
    <t>AvanY-sólo oceľ.boky 187/270mm/biela</t>
  </si>
  <si>
    <t>AvanY-sólo oceľ.boky 187/300mm/biela</t>
  </si>
  <si>
    <t>AvanY-sólo oceľ.boky 187/350mm/biela</t>
  </si>
  <si>
    <t>AvanY-sólo oceľ.boky 187/400mm/biela</t>
  </si>
  <si>
    <t>AvanY-sólo oceľ.boky 187/450mm/biela</t>
  </si>
  <si>
    <t>AvanY-sólo oceľ.boky 187/500mm/biela</t>
  </si>
  <si>
    <t>AvanY-sólo oceľ.boky 187/550mm/biela</t>
  </si>
  <si>
    <t>AvanY-sólo oceľ.boky 187/600mm/biela</t>
  </si>
  <si>
    <t>AvanY-sólo oceľ.boky 187/650mm/biela</t>
  </si>
  <si>
    <t>AvanY-sólo oceľ.boky 187/270mm/antracit</t>
  </si>
  <si>
    <t>AvanY-sólo oceľ.boky 187/300mm/antracit</t>
  </si>
  <si>
    <t>AvanY-sólo oceľ.boky 187/350mm/antracit</t>
  </si>
  <si>
    <t>AvanY-sólo oceľ.boky 187/400mm/antracit</t>
  </si>
  <si>
    <t>AvanY-sólo oceľ.boky 187/450mm/antracit</t>
  </si>
  <si>
    <t>AvanY-sólo oceľ.boky 187/500mm/antracit</t>
  </si>
  <si>
    <t>AvanY-sólo oceľ.boky 187/550mm/antracit</t>
  </si>
  <si>
    <t>AvanY-sólo oceľ.boky 187/600mm/antracit</t>
  </si>
  <si>
    <t>AvanY-sólo oceľ.boky 187/650mm/antracit</t>
  </si>
  <si>
    <t>AvanY-bok ľavý /v187/h270/ strieborná</t>
  </si>
  <si>
    <t>AvanY-bok pravý /v187/h270/ strieborná</t>
  </si>
  <si>
    <t>AvanY-bok ľavý /v187/h300/ strieborná</t>
  </si>
  <si>
    <t>AvanY-bok pravý /v187/h300/ strieborná</t>
  </si>
  <si>
    <t>AvanY-bok ľavý /v187/h350/ strieborná</t>
  </si>
  <si>
    <t>AvanY-bok pravý /v187/h350/ strieborná</t>
  </si>
  <si>
    <t>AvanY-bok ľavý /v187/h400/ strieborná</t>
  </si>
  <si>
    <t>AvanY-bok pravý /v187/h400/ strieborná</t>
  </si>
  <si>
    <t>AvanY-bok ľavý /v187/h450/ strieborná</t>
  </si>
  <si>
    <t>AvanY-bok pravý /v187/h450/ strieborná</t>
  </si>
  <si>
    <t>AvanY-bok ľavý /v187/h500/ strieborná</t>
  </si>
  <si>
    <t>AvanY-bok pravý /v187/h500/ strieborná</t>
  </si>
  <si>
    <t>AvanY-bok ľavý /v187/h550/ strieborná</t>
  </si>
  <si>
    <t>AvanY-bok pravý /v187/h550/ strieborná</t>
  </si>
  <si>
    <t>AvanY-bok ľavý /v187/h600/ strieborná</t>
  </si>
  <si>
    <t>AvanY-bok pravý /v187/h600/ strieborná</t>
  </si>
  <si>
    <t>AvanY-bok ľavý /v187/h650/ strieborná</t>
  </si>
  <si>
    <t>AvanY-bok pravý /v187/h650/ strieborná</t>
  </si>
  <si>
    <t>AvanY-bok ľavý /v187/h270/ biela</t>
  </si>
  <si>
    <t>AvanY-bok pravý /v187/h270/ biela</t>
  </si>
  <si>
    <t>AvanY-bok ľavý /v187/h300/ biela</t>
  </si>
  <si>
    <t>AvanY-bok pravý /v187/h300/ biela</t>
  </si>
  <si>
    <t>AvanY-bok ľavý /v187/h350/ biela</t>
  </si>
  <si>
    <t>AvanY-bok pravý /v187/h350/ biela</t>
  </si>
  <si>
    <t>AvanY-bok ľavý /v187/h400/ biela</t>
  </si>
  <si>
    <t>AvanY-bok pravý /v187/h400/ biela</t>
  </si>
  <si>
    <t>AvanY-bok ľavý /v187/h450/ biela</t>
  </si>
  <si>
    <t>AvanY-bok pravý /v187/h450/ biela</t>
  </si>
  <si>
    <t>AvanY-bok ľavý /v187/h500/ biela</t>
  </si>
  <si>
    <t>AvanY-bok pravý /v187/h500/ biela</t>
  </si>
  <si>
    <t>AvanY-bok ľavý /v187/h550/ biela</t>
  </si>
  <si>
    <t>AvanY-bok pravý /v187/h550/ biela</t>
  </si>
  <si>
    <t>AvanY-bok ľavý /v187/h600/ biela</t>
  </si>
  <si>
    <t>AvanY-bok pravý /v187/h600/ biela</t>
  </si>
  <si>
    <t>AvanY-bok ľavý /v187/h650/ biela</t>
  </si>
  <si>
    <t>AvanY-bok pravý /v187/h650/ biela</t>
  </si>
  <si>
    <t>AvanY-bok ľavý /v187/h270/ antracit</t>
  </si>
  <si>
    <t>AvanY-bok pravý /v187/h270/ antracit</t>
  </si>
  <si>
    <t>AvanY-bok ľavý /v187/h300/ antracit</t>
  </si>
  <si>
    <t>AvanY-bok pravý /v187/h300/ antracit</t>
  </si>
  <si>
    <t>AvanY-bok ľavý /v187/h350/ antracit</t>
  </si>
  <si>
    <t>AvanY-bok pravý /v187/h350/ antracit</t>
  </si>
  <si>
    <t>AvanY-bok ľavý /v187/h400/ antracit</t>
  </si>
  <si>
    <t>AvanY-bok pravý /v187/h400/ antracit</t>
  </si>
  <si>
    <t>AvanY-bok ľavý /v187/h450/ antracit</t>
  </si>
  <si>
    <t>AvanY-bok pravý /v187/h450/ antracit</t>
  </si>
  <si>
    <t>AvanY-bok ľavý /v187/h500/ antracit</t>
  </si>
  <si>
    <t>AvanY-bok pravý /v187/h500/ antracit</t>
  </si>
  <si>
    <t>AvanY-bok ľavý /v187/h550/ antracit</t>
  </si>
  <si>
    <t>AvanY-bok pravý /v187/h550/ antracit</t>
  </si>
  <si>
    <t>AvanY-bok ľavý /v187/h600/ antracit</t>
  </si>
  <si>
    <t>AvanY-bok pravý /v187/h600/ antracit</t>
  </si>
  <si>
    <t>AvanY-bok ľavý /v187/h650/ antracit</t>
  </si>
  <si>
    <t>AvanY-bok pravý /v187/h650/ antracit</t>
  </si>
  <si>
    <t>AvanY-prích.čela k naskrutk./ v187-251</t>
  </si>
  <si>
    <t>AvanY-prích.čela s rozp.púzdrom/ v187-251</t>
  </si>
  <si>
    <t>AvanY-sólo oceľ.boky 251/350mm/strieb.</t>
  </si>
  <si>
    <t>AvanY-sólo oceľ.boky 251/400mm/strieb.</t>
  </si>
  <si>
    <t>AvanY-sólo oceľ.boky 251/450mm/strieb.</t>
  </si>
  <si>
    <t>AvanY-sólo oceľ.boky 251/500mm/strieb.</t>
  </si>
  <si>
    <t>AvanY-sólo oceľ.boky 251/550mm/strieb.</t>
  </si>
  <si>
    <t>AvanY-sólo oceľ.boky 251/600mm/strieb.</t>
  </si>
  <si>
    <t>AvanY-sólo oceľ.boky 251/650mm/strieb.</t>
  </si>
  <si>
    <t>AvanY-sólo oceľ.boky 251/350mm/biela.</t>
  </si>
  <si>
    <t>AvanY-sólo oceľ.boky 251/400mm/biela.</t>
  </si>
  <si>
    <t>AvanY-sólo oceľ.boky 251/450mm/biela.</t>
  </si>
  <si>
    <t>AvanY-sólo oceľ.boky 251/500mm/biela.</t>
  </si>
  <si>
    <t>AvanY-sólo oceľ.boky 251/550mm/biela.</t>
  </si>
  <si>
    <t>AvanY-sólo oceľ.boky 251/600mm/biela.</t>
  </si>
  <si>
    <t>AvanY-sólo oceľ.boky 251/650mm/biela.</t>
  </si>
  <si>
    <t>AvanY-sólo oceľ.boky 251/350mm/antracit.</t>
  </si>
  <si>
    <t>AvanY-sólo oceľ.boky 251/400mm/antracit.</t>
  </si>
  <si>
    <t>AvanY-sólo oceľ.boky 251/450mm/antracit.</t>
  </si>
  <si>
    <t>AvanY-sólo oceľ.boky 251/500mm/antracit.</t>
  </si>
  <si>
    <t>AvanY-sólo oceľ.boky 251/550mm/antracit.</t>
  </si>
  <si>
    <t>AvanY-sólo oceľ.boky 251/600mm/antracit.</t>
  </si>
  <si>
    <t>AvanY-sólo oceľ.boky 251/650mm/antracit.</t>
  </si>
  <si>
    <t>AvanY-bok ľavý /v251/h350/ strieborná</t>
  </si>
  <si>
    <t>AvanY-bok pravý /v251/h350/ strieborná</t>
  </si>
  <si>
    <t>AvanY-bok ľavý /v251/h400/ strieborná</t>
  </si>
  <si>
    <t>AvanY-bok pravý /v251/h400/ strieborná</t>
  </si>
  <si>
    <t>AvanY-bok ľavý /v251/h450/ strieborná</t>
  </si>
  <si>
    <t>AvanY-bok pravý /v251/h450/ strieborná</t>
  </si>
  <si>
    <t>AvanY-bok ľavý /v251/h500/ strieborná</t>
  </si>
  <si>
    <t>AvanY-bok pravý /v251/h500/ strieborná</t>
  </si>
  <si>
    <t>AvanY-bok ľavý /v251/h550/ strieborná</t>
  </si>
  <si>
    <t>AvanY-bok pravý /v251/h550/ strieborná</t>
  </si>
  <si>
    <t>AvanY-bok ľavý /v251/h600/ strieborná</t>
  </si>
  <si>
    <t>AvanY-bok pravý /v251/h600/ strieborná</t>
  </si>
  <si>
    <t>AvanY-bok ľavý /v251/h650/ strieborná</t>
  </si>
  <si>
    <t>AvanY-bok pravý /v251/h650/ strieborná</t>
  </si>
  <si>
    <t>AvanY-bok ľavý /v251/h350/ biela</t>
  </si>
  <si>
    <t>AvanY-bok pravý /v251/h350/ biela</t>
  </si>
  <si>
    <t>AvanY-bok ľavý /v251/h400/ biela</t>
  </si>
  <si>
    <t>AvanY-bok pravý /v251/h400/ biela</t>
  </si>
  <si>
    <t>AvanY-bok ľavý /v251/h450/ biela</t>
  </si>
  <si>
    <t>AvanY-bok pravý /v251/h450/ biela</t>
  </si>
  <si>
    <t>AvanY-bok ľavý /v251/h500/ biela</t>
  </si>
  <si>
    <t>AvanY-bok pravý /v251/h500/ biela</t>
  </si>
  <si>
    <t>AvanY-bok ľavý /v251/h550/ biela</t>
  </si>
  <si>
    <t>AvanY-bok pravý /v251/h550/ biela</t>
  </si>
  <si>
    <t>AvanY-bok ľavý /v251/h600/ biela</t>
  </si>
  <si>
    <t>AvanY-bok pravý /v251/h600/ biela</t>
  </si>
  <si>
    <t>AvanY-bok ľavý /v251/h650/ biela</t>
  </si>
  <si>
    <t>AvanY-bok pravý /v251/h650/ biela</t>
  </si>
  <si>
    <t>AvanY-bok ľavý /v251/h350/ antracit</t>
  </si>
  <si>
    <t>AvanY-bok pravý /v251/h350/ antracit</t>
  </si>
  <si>
    <t>AvanY-bok ľavý /v251/h400/ antracit</t>
  </si>
  <si>
    <t>AvanY-bok pravý /v251/h400/ antracit</t>
  </si>
  <si>
    <t>AvanY-bok ľavý /v251/h450/ antracit</t>
  </si>
  <si>
    <t>AvanY-bok pravý /v251/h450/ antracit</t>
  </si>
  <si>
    <t>AvanY-bok ľavý /v251/h500/ antracit</t>
  </si>
  <si>
    <t>AvanY-bok pravý /v251/h500/ antracit</t>
  </si>
  <si>
    <t>AvanY-bok ľavý /v251/h550/ antracit</t>
  </si>
  <si>
    <t>AvanY-bok pravý /v251/h550/ antracit</t>
  </si>
  <si>
    <t>AvanY-bok ľavý /v251/h600/ antracit</t>
  </si>
  <si>
    <t>AvanY-bok pravý /v251/h600/ antracit</t>
  </si>
  <si>
    <t>AvanY-bok ľavý /v251/h650/ antracit</t>
  </si>
  <si>
    <t>AvanY-bok pravý /v251/h650/ antracit</t>
  </si>
  <si>
    <t>AvanY-stabiliz.čela k naskrutk./ v251</t>
  </si>
  <si>
    <t>AvanY-stabiliz.čela s rozp.púzdrom/ v251</t>
  </si>
  <si>
    <t>AvanY-sólo boky Inlay 187/350mm/strieb.</t>
  </si>
  <si>
    <t>AvanY-sólo boky Inlay 187/400mm/strieb.</t>
  </si>
  <si>
    <t>AvanY-sólo boky Inlay 187/450mm/strieb.</t>
  </si>
  <si>
    <t>AvanY-sólo boky Inlay 187/500mm/strieb.</t>
  </si>
  <si>
    <t>AvanY-sólo boky Inlay 187/550mm/strieb.</t>
  </si>
  <si>
    <t>AvanY-sólo boky Inlay 187/600mm/strieb.</t>
  </si>
  <si>
    <t>AvanY-sólo boky Inlay 187/650mm/strieb.</t>
  </si>
  <si>
    <t>AvanY-sólo boky Inlay 187/350mm/biela</t>
  </si>
  <si>
    <t>AvanY-sólo boky Inlay 187/400mm/biela</t>
  </si>
  <si>
    <t>AvanY-sólo boky Inlay 187/450mm/biela</t>
  </si>
  <si>
    <t>AvanY-sólo boky Inlay 187/500mm/biela</t>
  </si>
  <si>
    <t>AvanY-sólo boky Inlay 187/550mm/biela</t>
  </si>
  <si>
    <t>AvanY-sólo boky Inlay 187/600mm/biela</t>
  </si>
  <si>
    <t>AvanY-sólo boky Inlay 187/650mm/biela</t>
  </si>
  <si>
    <t>AvanY-sólo boky Inlay 187/350mm/antracit</t>
  </si>
  <si>
    <t>AvanY-sólo boky Inlay 187/400mm/antracit</t>
  </si>
  <si>
    <t>AvanY-sólo boky Inlay 187/450mm/antracit</t>
  </si>
  <si>
    <t>AvanY-sólo boky Inlay 187/500mm/antracit</t>
  </si>
  <si>
    <t>AvanY-sólo boky Inlay 187/550mm/antracit</t>
  </si>
  <si>
    <t>AvanY-sólo boky Inlay 187/600mm/antracit</t>
  </si>
  <si>
    <t>AvanY-sólo boky Inlay 187/650mm/antracit</t>
  </si>
  <si>
    <t>AvanY-bok Inlay ľavý /v187/h350/ strieb.</t>
  </si>
  <si>
    <t>AvanY-bok Inlay pravý /v187/h350/ strieb.</t>
  </si>
  <si>
    <t>AvanY-bok Inlay ľavý /v187/h400/ strieb.</t>
  </si>
  <si>
    <t>AvanY-bok Inlay pravý /v187/h400/ strieb.</t>
  </si>
  <si>
    <t>AvanY-bok Inlay ľavý /v187/h450/ strieb.</t>
  </si>
  <si>
    <t>AvanY-bok Inlay pravý /v187/h450/ strieb.</t>
  </si>
  <si>
    <t>AvanY-bok Inlay ľavý /v187/h500/ strieb.</t>
  </si>
  <si>
    <t>AvanY-bok Inlay pravý /v187/h500/ strieb.</t>
  </si>
  <si>
    <t>AvanY-bok Inlay ľavý /v187/h550/ strieb.</t>
  </si>
  <si>
    <t>AvanY-bok Inlay pravý /v187/h550/ strieb.</t>
  </si>
  <si>
    <t>AvanY-bok Inlay ľavý /v187/h600/ strieb.</t>
  </si>
  <si>
    <t>AvanY-bok Inlay pravý /v187/h600/ strieb.</t>
  </si>
  <si>
    <t>AvanY-bok Inlay ľavý /v187/h650/ strieb.</t>
  </si>
  <si>
    <t>AvanY-bok Inlay pravý /v187/h650/ strieb.</t>
  </si>
  <si>
    <t>AvanY-bok Inlay ľavý /v187/h350/ biela</t>
  </si>
  <si>
    <t>AvanY-bok Inlay pravý /v187/h350/ biela</t>
  </si>
  <si>
    <t>AvanY-bok Inlay ľavý /v187/h400/ biela</t>
  </si>
  <si>
    <t>AvanY-bok Inlay pravý /v187/h400/ biela</t>
  </si>
  <si>
    <t>AvanY-bok Inlay ľavý /v187/h450/ biela</t>
  </si>
  <si>
    <t>AvanY-bok Inlay pravý /v187/h450/ biela</t>
  </si>
  <si>
    <t>AvanY-bok Inlay ľavý /v187/h500/ biela</t>
  </si>
  <si>
    <t>AvanY-bok Inlay pravý /v187/h500/ biela</t>
  </si>
  <si>
    <t>AvanY-bok Inlay ľavý /v187/h550/ biela</t>
  </si>
  <si>
    <t>AvanY-bok Inlay pravý /v187/h550/ biela</t>
  </si>
  <si>
    <t>AvanY-bok Inlay ľavý /v187/h600/ biela</t>
  </si>
  <si>
    <t>AvanY-bok Inlay pravý /v187/h600/ biela</t>
  </si>
  <si>
    <t>AvanY-bok Inlay ľavý /v187/h650/ biela</t>
  </si>
  <si>
    <t>AvanY-bok Inlay pravý /v187/h650/ biela</t>
  </si>
  <si>
    <t>AvanY-bok Inlay ľavý /v187/h350/ antr.</t>
  </si>
  <si>
    <t>AvanY-bok Inlay pravý /v187/h350/ antr.</t>
  </si>
  <si>
    <t>AvanY-bok Inlay ľavý /v187/h400/ antr.</t>
  </si>
  <si>
    <t>AvanY-bok Inlay pravý /v187/h400/ antr.</t>
  </si>
  <si>
    <t>AvanY-bok Inlay ľavý /v187/h450/ antr.</t>
  </si>
  <si>
    <t>AvanY-bok Inlay pravý /v187/h450/ antr.</t>
  </si>
  <si>
    <t>AvanY-bok Inlay ľavý /v187/h500/ antr.</t>
  </si>
  <si>
    <t>AvanY-bok Inlay pravý /v187/h500/ antr.</t>
  </si>
  <si>
    <t>AvanY-bok Inlay ľavý /v187/h550/ antr.</t>
  </si>
  <si>
    <t>AvanY-bok Inlay pravý /v187/h550/ antr.</t>
  </si>
  <si>
    <t>AvanY-bok Inlay ľavý /v187/h600/ antr.</t>
  </si>
  <si>
    <t>AvanY-bok Inlay pravý /v187/h600/ antr.</t>
  </si>
  <si>
    <t>AvanY-bok Inlay ľavý /v187/h650/ antr.</t>
  </si>
  <si>
    <t>AvanY-bok Inlay pravý /v187/h650/ antr.</t>
  </si>
  <si>
    <t>AvanY-prích.čela Inlay k naskrutk./ v187</t>
  </si>
  <si>
    <t>AvanY-prích.čela Inlay s rozp.púzdrom/ v187</t>
  </si>
  <si>
    <t>AvanY-adaptér pre bok Inlay /pre 8mm hr.</t>
  </si>
  <si>
    <t>AvanY-čelo vnút.zásuvky /v101/d2000/strieb.</t>
  </si>
  <si>
    <t>AvanY-čelo vnút.zásuvky /v139/d2000/strieb.</t>
  </si>
  <si>
    <t>AvanY-čelo vnút.zásuvky /v187/d2000/strieb.</t>
  </si>
  <si>
    <t>AvanY-čelo vnút.zásuvky /v101/d2000/biela</t>
  </si>
  <si>
    <t>AvanY-čelo vnút.zásuvky /v139/d2000/biela</t>
  </si>
  <si>
    <t>AvanY-čelo vnút.zásuvky /v187/d2000/biela</t>
  </si>
  <si>
    <t>AvanY-čelo vnút.zásuvky /v101/d2000/antr.</t>
  </si>
  <si>
    <t>AvanY-čelo vnút.zásuvky /v139/d2000/antr.</t>
  </si>
  <si>
    <t>AvanY-čelo vnút.zásuvky /v187/d2000/antr.</t>
  </si>
  <si>
    <t>AvanY-spojky čela vnút.zás./v101/strieb.</t>
  </si>
  <si>
    <t>AvanY-spojky čela vnút.zás./v139/strieb.</t>
  </si>
  <si>
    <t>AvanY-spojky čela vnút.zás./v187/strieb.</t>
  </si>
  <si>
    <t>AvanY-spojky čela vnút.zás./v101/biela</t>
  </si>
  <si>
    <t>AvanY-spojky čela vnút.zás./v139/biela</t>
  </si>
  <si>
    <t>AvanY-spojky čela vnút.zás./v187/biela</t>
  </si>
  <si>
    <t>AvanY-spojky čela vnút.zás./v101/antr.</t>
  </si>
  <si>
    <t>AvanY-spojky čela vnút.zás./v139/antr.</t>
  </si>
  <si>
    <t>AvanY-spojky čela vnút.zás./v187/antr.</t>
  </si>
  <si>
    <t>AvanY-spojky čela vnút.Inlay/v187/strieb.</t>
  </si>
  <si>
    <t>AvanY-spojky čela vnút.Inlay/v187/biela</t>
  </si>
  <si>
    <t>AvanY-spojky čela vnút.Inlay/v187/antr.</t>
  </si>
  <si>
    <t>AvanY-stabilizátor čela vnút.zásuvky</t>
  </si>
  <si>
    <t>AvanY-unášač vnútornej zásuvky ; sivá</t>
  </si>
  <si>
    <t>AvanY-unášač vnútornej zásuvky ; biela</t>
  </si>
  <si>
    <t>AvanY-unášač vnútornej zásuvky ; antracit</t>
  </si>
  <si>
    <t>AvanY-krytka čela vnút.zás./v101/strieb.</t>
  </si>
  <si>
    <t>AvanY-krytka čela vnút.zás./v139/strieb.</t>
  </si>
  <si>
    <t>AvanY-krytka čela vnút.zás./v187/strieb.</t>
  </si>
  <si>
    <t>AvanY-krytka čela vnút.zás./v101/biela</t>
  </si>
  <si>
    <t>AvanY-krytka čela vnút.zás./v139/biela</t>
  </si>
  <si>
    <t>AvanY-krytka čela vnút.zás./v187/biela</t>
  </si>
  <si>
    <t>AvanY-krytka čela vnút.zás./v101/antr.</t>
  </si>
  <si>
    <t>AvanY-krytka čela vnút.zás./v139/antr.</t>
  </si>
  <si>
    <t>AvanY-krytka čela vnút.zás./v187/ant.</t>
  </si>
  <si>
    <t>AvanY-indiv.čelo vnút.zásuv./d2000/strieb.</t>
  </si>
  <si>
    <t>AvanY-indiv.čelo vnút.zásuv./d2000/biela</t>
  </si>
  <si>
    <t>AvanY-indiv.čelo vnút.zásuv./d2000/antr.</t>
  </si>
  <si>
    <t>AvanY-spojky indiv.čela vnút./v187/strieb.</t>
  </si>
  <si>
    <t>AvanY-spojky indiv.čela vnút./v187/biela</t>
  </si>
  <si>
    <t>AvanY-spojky indiv.čela vnút./v187/antr.</t>
  </si>
  <si>
    <t>AvanY-spojky indiv.čela vn.Inlay/v187/strieb.</t>
  </si>
  <si>
    <t>AvanY-spojky indiv.čela vn.Inlay/v187/biela</t>
  </si>
  <si>
    <t>AvanY-spojky indiv.čela vn.Inlay/v187/antr.</t>
  </si>
  <si>
    <t>AvanY-design profil na bok 270/ hliník</t>
  </si>
  <si>
    <t>AvanY-design profil na bok 300/ hliník</t>
  </si>
  <si>
    <t>AvanY-design profil na bok 350/ hliník</t>
  </si>
  <si>
    <t>AvanY-design profil na bok 400/ hliník</t>
  </si>
  <si>
    <t>AvanY-design profil na bok 450/ hliník</t>
  </si>
  <si>
    <t>AvanY-design profil na bok 500/ hliník</t>
  </si>
  <si>
    <t>AvanY-design profil na bok 550/ hliník</t>
  </si>
  <si>
    <t>AvanY-design profil na bok 600/ hliník</t>
  </si>
  <si>
    <t>AvanY-design profil na bok 650/ hliník</t>
  </si>
  <si>
    <t>AvanY-design profil na bok 270/ nerez</t>
  </si>
  <si>
    <t>AvanY-design profil na bok 300/ nerez</t>
  </si>
  <si>
    <t>AvanY-design profil na bok 350/ nerez</t>
  </si>
  <si>
    <t>AvanY-design profil na bok 400/ nerez</t>
  </si>
  <si>
    <t>AvanY-design profil na bok 450/ nerez</t>
  </si>
  <si>
    <t>AvanY-design profil na bok 500/ nerez</t>
  </si>
  <si>
    <t>AvanY-design profil na bok 550/ nerez</t>
  </si>
  <si>
    <t>AvanY-design profil na bok 600/ nerez</t>
  </si>
  <si>
    <t>AvanY-design profil na bok 650/ nerez</t>
  </si>
  <si>
    <t>AvanY-design profil na bok 270/ chróm</t>
  </si>
  <si>
    <t>AvanY-design profil na bok 300/ chróm</t>
  </si>
  <si>
    <t>AvanY-design profil na bok 350/ chróm</t>
  </si>
  <si>
    <t>AvanY-design profil na bok 400/ chróm</t>
  </si>
  <si>
    <t>AvanY-design profil na bok 450/ chróm</t>
  </si>
  <si>
    <t>AvanY-design profil na bok 500/ chróm</t>
  </si>
  <si>
    <t>AvanY-design profil na bok 550/ chróm</t>
  </si>
  <si>
    <t>AvanY-design profil na bok 600/ chróm</t>
  </si>
  <si>
    <t>AvanY-design profil na bok 650/ chróm</t>
  </si>
  <si>
    <t>AvanY-design profil na bok 270/ dub</t>
  </si>
  <si>
    <t>AvanY-design profil na bok 300/ dub</t>
  </si>
  <si>
    <t>AvanY-design profil na bok 350/ dub</t>
  </si>
  <si>
    <t>AvanY-design profil na bok 400/ dub</t>
  </si>
  <si>
    <t>AvanY-design profil na bok 450/ dub</t>
  </si>
  <si>
    <t>AvanY-design profil na bok 500/ dub</t>
  </si>
  <si>
    <t>AvanY-design profil na bok 550/ dub</t>
  </si>
  <si>
    <t>AvanY-design profil na bok 600/ dub</t>
  </si>
  <si>
    <t>AvanY-design profil na bok 650/ dub</t>
  </si>
  <si>
    <t>AvanY-design profil na bok 270/ orech</t>
  </si>
  <si>
    <t>AvanY-design profil na bok 300/ orech</t>
  </si>
  <si>
    <t>AvanY-design profil na bok 350/ orech</t>
  </si>
  <si>
    <t>AvanY-design profil na bok 400/ orech</t>
  </si>
  <si>
    <t>AvanY-design profil na bok 450/ orech</t>
  </si>
  <si>
    <t>AvanY-design profil na bok 500/ orech</t>
  </si>
  <si>
    <t>AvanY-design profil na bok 550/ orech</t>
  </si>
  <si>
    <t>AvanY-design profil na bok 600/ orech</t>
  </si>
  <si>
    <t>AvanY-design profil na bok 650/ orech</t>
  </si>
  <si>
    <t>AvanY-design profil na bok /2000mm/sivá</t>
  </si>
  <si>
    <t>AvanY-DesignCape /v101/dĺ-2000mm/ALU</t>
  </si>
  <si>
    <t>AvanY-DesignCape /v187/dĺ-2000mm/ALU</t>
  </si>
  <si>
    <t>AvanY-DesignCape /v101/dĺ-2000mm/nerez</t>
  </si>
  <si>
    <t>AvanY-DesignCape /v187/dĺ-2000mm/nerez</t>
  </si>
  <si>
    <t>AvanY-krytka s logom Hettich/strieb.</t>
  </si>
  <si>
    <t>AvanY-krytka s logom Hettich/biela</t>
  </si>
  <si>
    <t>AvanY-krytka s logom Hettich/antr.</t>
  </si>
  <si>
    <t>AvanY-krytka bez loga Hettich/strieb.</t>
  </si>
  <si>
    <t>AvanY-krytka bez loga Hettich/biela</t>
  </si>
  <si>
    <t>AvanY-krytka bez loga Hettich/antr.</t>
  </si>
  <si>
    <t>AT/AVAN-stabilizátor čela / pre š&gt;600mm</t>
  </si>
  <si>
    <t>AvanY-Inlay sklenené boky 350mm; 2 x sklo</t>
  </si>
  <si>
    <t>AvanY-Inlay sklenené boky 400mm; 2 x sklo</t>
  </si>
  <si>
    <t>AvanY-Inlay sklenené boky 450mm; 2 x sklo</t>
  </si>
  <si>
    <t>AvanY-Inlay sklenené boky 500mm; 2 x sklo</t>
  </si>
  <si>
    <t>AvanY-Inlay sklenené boky 550mm; 2 x sklo</t>
  </si>
  <si>
    <t>AvanY-Inlay sklenené boky 600mm; 2 x sklo</t>
  </si>
  <si>
    <t>AvanY-Inlay sklenené boky 650mm; 2 x sklo</t>
  </si>
  <si>
    <t>AvanY-sklo pre vnút.čelo /v66/s450/hr16</t>
  </si>
  <si>
    <t>AvanY-sklo pre vnút.čelo /v66/s600/hr16</t>
  </si>
  <si>
    <t>AvanY-sklo pre vnút.čelo /v66/s900/hr16</t>
  </si>
  <si>
    <t>AvanY-sklo pre vnút.čelo /v66/s1200/hr16</t>
  </si>
  <si>
    <t>AvanY-sklo pre vnút.čelo /v66/s450/hr18</t>
  </si>
  <si>
    <t>AvanY-sklo pre vnút.čelo /v66/s600/hr18</t>
  </si>
  <si>
    <t>AvanY-sklo pre vnút.čelo /v66/s900/hr18</t>
  </si>
  <si>
    <t>AvanY-sklo pre vnút.čelo /v66/s1200/hr18</t>
  </si>
  <si>
    <t>AvanY-sklo pre vnút.čelo /v66/s450/hr19</t>
  </si>
  <si>
    <t>AvanY-sklo pre vnút.čelo /v66/s600/hr19</t>
  </si>
  <si>
    <t>AvanY-sklo pre vnút.čelo /v66/s900/hr19</t>
  </si>
  <si>
    <t>AvanY-sklo pre vnút.čelo /v66/s1200/hr19</t>
  </si>
  <si>
    <t>AvanY-sklo pre vnút.čelo /v130/s450/hr16</t>
  </si>
  <si>
    <t>AvanY-sklo pre vnút.čelo /v130/s600/hr16</t>
  </si>
  <si>
    <t>AvanY-sklo pre vnút.čelo /v130/s900/hr16</t>
  </si>
  <si>
    <t>AvanY-sklo pre vnút.čelo /v130/s1200/hr16</t>
  </si>
  <si>
    <t>AvanY-sklo pre vnút.čelo /v130/s450/hr18</t>
  </si>
  <si>
    <t>AvanY-sklo pre vnút.čelo /v130/s600/hr18</t>
  </si>
  <si>
    <t>AvanY-sklo pre vnút.čelo /v130/s900/hr18</t>
  </si>
  <si>
    <t>AvanY-sklo pre vnút.čelo /v130/s1200/hr18</t>
  </si>
  <si>
    <t>AvanY-sklo pre vnút.čelo /v130/s450/hr19</t>
  </si>
  <si>
    <t>AvanY-sklo pre vnút.čelo /v130/s600/hr19</t>
  </si>
  <si>
    <t>AvanY-sklo pre vnút.čelo /v130/s900/hr19</t>
  </si>
  <si>
    <t>AvanY-sklo pre vnút.čelo /v130/s1200/hr19</t>
  </si>
  <si>
    <t>Skrutka s polgul.hlavou 3,5x6,5mm</t>
  </si>
  <si>
    <t>Skrutka s polgul.hlavou 3,5x12mm</t>
  </si>
  <si>
    <t>Skrutka s polgul.hlavou 3,5x20mm</t>
  </si>
  <si>
    <t>Skrutka s polgul.hlavou 3,5x30mm</t>
  </si>
  <si>
    <t>Skrutka s polgul.hlavou M3,5x12mm</t>
  </si>
  <si>
    <t>EURO-skrutka  6,0x14mm / niklovaná</t>
  </si>
  <si>
    <t>Actro You(S) 270/SiSy 10kg; EB21</t>
  </si>
  <si>
    <t>Actro You(S) 300/SiSy 10kg; EB21</t>
  </si>
  <si>
    <t>Actro You(S) 350/SiSy 10kg; EB21</t>
  </si>
  <si>
    <t>Actro You(S) 270/SiSy 10kg; EB21; ľavý</t>
  </si>
  <si>
    <t>Actro You(S) 270/SiSy 10kg; EB21; pravý</t>
  </si>
  <si>
    <t>Actro You(S) 300/SiSy 10kg; EB21; ľavý</t>
  </si>
  <si>
    <t>Actro You(S) 300/SiSy 10kg; EB21; pravý</t>
  </si>
  <si>
    <t>Actro You(S) 350/SiSy 10kg; EB21; ľavý</t>
  </si>
  <si>
    <t>Actro You(S) 350/SiSy 10kg; EB21; pravý</t>
  </si>
  <si>
    <t>Actro You(L) 270/SiSy 40kg; EB21</t>
  </si>
  <si>
    <t>Actro You(L) 300/SiSy 40kg; EB21</t>
  </si>
  <si>
    <t>Actro You(L) 350/SiSy 40kg; EB21</t>
  </si>
  <si>
    <t>Actro You(L) 400/SiSy 40kg; EB21</t>
  </si>
  <si>
    <t>Actro You(L) 450/SiSy 40kg; EB21</t>
  </si>
  <si>
    <t>Actro You(L) 500/SiSy 40kg; EB21</t>
  </si>
  <si>
    <t>Actro You(L) 550/SiSy 40kg; EB21</t>
  </si>
  <si>
    <t>Actro You(L) 600/SiSy 40kg; EB21</t>
  </si>
  <si>
    <t>Actro You(L) 270/SiSy 40kg; EB21; ľavý</t>
  </si>
  <si>
    <t>Actro You(L) 270/SiSy 40kg; EB21; pravý</t>
  </si>
  <si>
    <t>Actro You(L) 300/SiSy 40kg; EB21; ľavý</t>
  </si>
  <si>
    <t>Actro You(L) 300/SiSy 40kg; EB21; pravý</t>
  </si>
  <si>
    <t>Actro You(L) 350/SiSy 40kg; EB21; ľavý</t>
  </si>
  <si>
    <t>Actro You(L) 350/SiSy 40kg; EB21; pravý</t>
  </si>
  <si>
    <t>Actro You(L) 400/SiSy 40kg; EB21; ľavý</t>
  </si>
  <si>
    <t>Actro You(L) 400/SiSy 40kg; EB21; pravý</t>
  </si>
  <si>
    <t>Actro You(L) 450/SiSy 40kg; EB21; ľavý</t>
  </si>
  <si>
    <t>Actro You(L) 450/SiSy 40kg; EB21; pravý</t>
  </si>
  <si>
    <t>Actro You(L) 500/SiSy 40kg; EB21; ľavý</t>
  </si>
  <si>
    <t>Actro You(L) 500/SiSy 40kg; EB21; pravý</t>
  </si>
  <si>
    <t>Actro You(L) 550/SiSy 40kg; EB21; ľavý</t>
  </si>
  <si>
    <t>Actro You(L) 550/SiSy 40kg; EB21; pravý</t>
  </si>
  <si>
    <t>Actro You(L) 600/SiSy 40kg; EB21; ľavý</t>
  </si>
  <si>
    <t>Actro You(L) 600/SiSy 40kg; EB21; pravý</t>
  </si>
  <si>
    <t>Actro You(XL) 450/SiSy 70kg; EB21</t>
  </si>
  <si>
    <t>Actro You(XL) 500/SiSy 70kg; EB21</t>
  </si>
  <si>
    <t>Actro You(XL) 550/SiSy 70kg; EB21</t>
  </si>
  <si>
    <t>Actro You(XL) 600/SiSy 70kg; EB21</t>
  </si>
  <si>
    <t>Actro You(XL) 650/SiSy 70kg; EB21</t>
  </si>
  <si>
    <t>Actro You(XL) 450/SiSy 70kg; EB21; ľavý</t>
  </si>
  <si>
    <t>Actro You(XL) 450/SiSy 70kg; EB21; pravý</t>
  </si>
  <si>
    <t>Actro You(XL) 500/SiSy 70kg; EB21; ľavý</t>
  </si>
  <si>
    <t>Actro You(XL) 500/SiSy 70kg; EB21; pravý</t>
  </si>
  <si>
    <t>Actro You(XL) 550/SiSy 70kg; EB21; ľavý</t>
  </si>
  <si>
    <t>Actro You(XL) 550/SiSy 70kg; EB21; pravý</t>
  </si>
  <si>
    <t>Actro You(XL) 600/SiSy 70kg; EB21; ľavý</t>
  </si>
  <si>
    <t>Actro You(XL) 600/SiSy 70kg; EB21; pravý</t>
  </si>
  <si>
    <t>Actro You(XL) 650/SiSy 70kg; EB21; ľavý</t>
  </si>
  <si>
    <t>Actro You(XL) 650/SiSy 70kg; EB21; pravý</t>
  </si>
  <si>
    <t>Actro You - Push to open Silent; &lt;10kg</t>
  </si>
  <si>
    <t>Actro You - Push to open Silent; 8-20kg</t>
  </si>
  <si>
    <t>Actro You - Push to open Silent; 10-40kg</t>
  </si>
  <si>
    <t>Actro You - Push to open Silent; 20-70kg</t>
  </si>
  <si>
    <t>Push to open Synchro / tyč 2.000 mm</t>
  </si>
  <si>
    <t>Push to open Synchro / spojka</t>
  </si>
  <si>
    <t>Push to open Synchro /dvojitý adap.Actro</t>
  </si>
  <si>
    <t>Push to open Synchro /flexibilný adaptér</t>
  </si>
  <si>
    <t>Push to open Synchro /posunutie tyče</t>
  </si>
  <si>
    <t>Quadro You(S) 270/SiSy 10kg; EB21</t>
  </si>
  <si>
    <t>Quadro You(S) 300/SiSy 10kg; EB21</t>
  </si>
  <si>
    <t>Quadro You(S) 350/SiSy 10kg; EB21</t>
  </si>
  <si>
    <t>Quadro You(S) 270/SiSy 10kg; EB21; ľavý</t>
  </si>
  <si>
    <t>Quadro You(S) 270/SiSy 10kg; EB21; pravý</t>
  </si>
  <si>
    <t>Quadro You(S) 300/SiSy 10kg; EB21; ľavý</t>
  </si>
  <si>
    <t>Quadro You(S) 300/SiSy 10kg; EB21; pravý</t>
  </si>
  <si>
    <t>Quadro You(S) 350/SiSy 10kg; EB21; ľavý</t>
  </si>
  <si>
    <t>Quadro You(S) 350/SiSy 10kg; EB21; pravý</t>
  </si>
  <si>
    <t>Quadro You(M) 270/SiSy 20kg; EB21</t>
  </si>
  <si>
    <t>Quadro You(M) 300/SiSy 20kg; EB21</t>
  </si>
  <si>
    <t>Quadro You(M) 350/SiSy 25kg; EB21</t>
  </si>
  <si>
    <t>Quadro You(M) 400/SiSy 30kg; EB21</t>
  </si>
  <si>
    <t>Quadro You(M) 450/SiSy 30kg; EB21</t>
  </si>
  <si>
    <t>Quadro You(M) 500/SiSy 30kg; EB21</t>
  </si>
  <si>
    <t>Quadro You(M) 550/SiSy 30kg; EB21</t>
  </si>
  <si>
    <t>Quadro You(M) 600/SiSy 25kg; EB21</t>
  </si>
  <si>
    <t>Quadro You(M) 270/SiSy 20kg; EB21; ľavý</t>
  </si>
  <si>
    <t>Quadro You(M) 270/SiSy 20kg; EB21; pravý</t>
  </si>
  <si>
    <t>Quadro You(M) 300/SiSy 20kg; EB21; ľavý</t>
  </si>
  <si>
    <t>Quadro You(M) 300/SiSy 20kg; EB21; pravý</t>
  </si>
  <si>
    <t>Quadro You(M) 350/SiSy 25kg; EB21; ľavý</t>
  </si>
  <si>
    <t>Quadro You(M) 350/SiSy 25kg; EB21; pravý</t>
  </si>
  <si>
    <t>Quadro You(M) 400/SiSy 30kg; EB21; ľavý</t>
  </si>
  <si>
    <t>Quadro You(M) 400/SiSy 30kg; EB21; pravý</t>
  </si>
  <si>
    <t>Quadro You(M) 450/SiSy 30kg; EB21; ľavý</t>
  </si>
  <si>
    <t>Quadro You(M) 450/SiSy 30kg; EB21; pravý</t>
  </si>
  <si>
    <t>Quadro You(M) 500/SiSy 30kg; EB21; ľavý</t>
  </si>
  <si>
    <t>Quadro You(M) 500/SiSy 30kg; EB21; pravý</t>
  </si>
  <si>
    <t>Quadro You(M) 550/SiSy 30kg; EB21; ľavý</t>
  </si>
  <si>
    <t>Quadro You(M) 550/SiSy 30kg; EB21; pravý</t>
  </si>
  <si>
    <t>Quadro You(M) 600/SiSy 25kg; EB21; ľavý</t>
  </si>
  <si>
    <t>Quadro You(M) 600/SiSy 25kg; EB21; pravý</t>
  </si>
  <si>
    <t>Quadro You - Push to open Silent; &lt;10kg</t>
  </si>
  <si>
    <t>Quadro You - Push to open Silent; 8-20kg</t>
  </si>
  <si>
    <t>Quadro You - Push to open Silent; 10-30kg</t>
  </si>
  <si>
    <t>Quadro You(M) 270/P2O 20kg; EB21</t>
  </si>
  <si>
    <t>Quadro You(M) 300/P2O 20kg; EB21</t>
  </si>
  <si>
    <t>Quadro You(M) 350/P2O 25kg; EB21</t>
  </si>
  <si>
    <t>Quadro You(M) 400/P2O 30kg; EB21</t>
  </si>
  <si>
    <t>Quadro You(M) 450/P2O 30kg; EB21</t>
  </si>
  <si>
    <t>Quadro You(M) 500/P2O 30kg; EB21</t>
  </si>
  <si>
    <t>Quadro You(M) 550/P2O 30kg; EB21</t>
  </si>
  <si>
    <t>Quadro You(M) 600/P2O 25kg; EB21</t>
  </si>
  <si>
    <t>Quadro You(M) 270/P2O 20kg; EB21; ľavý</t>
  </si>
  <si>
    <t>Quadro You(M) 270/P2O 20kg; EB21; pravý</t>
  </si>
  <si>
    <t>Quadro You(M) 300/P2O 20kg; EB21; ľavý</t>
  </si>
  <si>
    <t>Quadro You(M) 300/P2O 20kg; EB21; pravý</t>
  </si>
  <si>
    <t>Quadro You(M) 350/P2O 25kg; EB21; ľavý</t>
  </si>
  <si>
    <t>Quadro You(M) 350/P2O 25kg; EB21; pravý</t>
  </si>
  <si>
    <t>Quadro You(M) 400/P2O 30kg; EB21; ľavý</t>
  </si>
  <si>
    <t>Quadro You(M) 400/P2O 30kg; EB21; pravý</t>
  </si>
  <si>
    <t>Quadro You(M) 450/P2O 30kg; EB21; ľavý</t>
  </si>
  <si>
    <t>Quadro You(M) 450/P2O 30kg; EB21; pravý</t>
  </si>
  <si>
    <t>Quadro You(M) 500/P2O 30kg; EB21; ľavý</t>
  </si>
  <si>
    <t>Quadro You(M) 500/P2O 30kg; EB21; pravý</t>
  </si>
  <si>
    <t>Quadro You(M) 550/P2O 30kg; EB21; ľavý</t>
  </si>
  <si>
    <t>Quadro You(M) 550/P2O 30kg; EB21; pravý</t>
  </si>
  <si>
    <t>Quadro You(M) 600/P2O 25kg; EB21; ľavý</t>
  </si>
  <si>
    <t>Quadro You(M) 600/P2O 25kg; EB21; pravý</t>
  </si>
  <si>
    <t>Push to open Synchro / adaptér typ A</t>
  </si>
  <si>
    <t>ss</t>
  </si>
  <si>
    <t>SENSYS 8657i 165st. B12,5/TH52</t>
  </si>
  <si>
    <t>SENSYS 8657 165st. B12,5/TH52 (bez SiSy)</t>
  </si>
  <si>
    <t>SENSYS 8687 165st. B12,5/TH52 (pre P2O)</t>
  </si>
  <si>
    <t>Podložka SENSYS k naskrut./D=1,5 mm</t>
  </si>
  <si>
    <t>Podlož.SENSYS s predm.skr.D=1,5(exc.)</t>
  </si>
  <si>
    <t xml:space="preserve"> =SVYHLEDAT(B1038;'[CP_vzor_2016-HSR-news.xlsm]CENÍK'!$B$4:$I$45000;2;NEPRAVDA)</t>
  </si>
  <si>
    <t xml:space="preserve"> =SVYHLEDAT(B1038;'[CP_vzor_2016-HSR-news.xlsm]CENÍK'!$B$4:$I$45000;8;NEPRAVDA)</t>
  </si>
  <si>
    <t xml:space="preserve"> =SVYHLEDAT(B1038;'[CP_vzor_2016-HSR-news.xlsm]CENÍK'!$B$4:$I$45000;6;NEPRAVDA)</t>
  </si>
  <si>
    <t>WL L-sada kov./ľavá/25kg /s pruž./sivá</t>
  </si>
  <si>
    <t>WL L-sada kov./ľavá/25kg /s pruž./biela</t>
  </si>
  <si>
    <t>WL L-sada kov./ľavá/25kg /s pruž./antr.</t>
  </si>
  <si>
    <t>WL L-sada kov./ľavá/25kg /bez pruž./sivá</t>
  </si>
  <si>
    <t>WL L-sada kov./ľavá/25kg /bez pruž./biela</t>
  </si>
  <si>
    <t>WL L-sada kov./ľavá/25kg /bez pruž./antr.</t>
  </si>
  <si>
    <t>WL L-sada kov./pravá/25kg /s pruž./sivá</t>
  </si>
  <si>
    <t>WL L-sada kov./pravá/25kg /s pruž./biela</t>
  </si>
  <si>
    <t>WL L-sada kov./pravá/25kg /s pruž./antr.</t>
  </si>
  <si>
    <t>WL L-sada kov./pravá/25kg /bez pruž./sivá</t>
  </si>
  <si>
    <t>WL L-sada kov./pravá/25kg /bez pruž./biela</t>
  </si>
  <si>
    <t>WL L-sada kov./pravá/25kg /bez pruž./antr.</t>
  </si>
  <si>
    <t/>
  </si>
  <si>
    <t>WL L-sada kov./ľavá/12kg /s pruž./sivá</t>
  </si>
  <si>
    <t>WL L-sada kov./ľavá/12kg /s pruž./biela</t>
  </si>
  <si>
    <t>WL L-sada kov./ľavá/12kg /s pruž./antr.</t>
  </si>
  <si>
    <t>WL L-sada kov./ľavá/12kg/bez pruž./sivá</t>
  </si>
  <si>
    <t>WL L-sada kov./ľavá/12kg/bez pruž./biela</t>
  </si>
  <si>
    <t>WL L-sada kov./ľavá/12kg/bez pruž./antr.</t>
  </si>
  <si>
    <t>WL L-sada kov./pravá/12kg /s pruž./sivá</t>
  </si>
  <si>
    <t>WL L-sada kov./pravá/12kg /s pruž./biela</t>
  </si>
  <si>
    <t>WL L-sada kov./pravá/12kg /s pruž./antr.</t>
  </si>
  <si>
    <t>WL L-sada kov./pravá/12kg/bez pruž./sivá</t>
  </si>
  <si>
    <t>WL L-sada kov./pravá/12kg/bez pruž./biela</t>
  </si>
  <si>
    <t>WL L-sada kov./pravá/12kg/bez pruž./antr.</t>
  </si>
  <si>
    <t>WL L-bez spod./ľavá/12kg/s pruž./sivá</t>
  </si>
  <si>
    <t>WL L-bez spod./ľavá/12kg/s pruž./biela</t>
  </si>
  <si>
    <t>WL L-bez spod./ľavá/12kg/s pruž./antr.</t>
  </si>
  <si>
    <t>WL L-bez spod./ľavá/12kg/bez pruž./sivá</t>
  </si>
  <si>
    <t>WL L-bez spod./ľavá/12kg/bez pruž./biela</t>
  </si>
  <si>
    <t>WL L-bez spod./ľavá/12kg/bez pruž./antr.</t>
  </si>
  <si>
    <t>WL L-bez spod./pravá/12kg/s pruž./sivá</t>
  </si>
  <si>
    <t>WL L-bez spod./pravá/12kg/s pruž./biela</t>
  </si>
  <si>
    <t>WL L-bez spod./pravá/12kg/s pruž./antr.</t>
  </si>
  <si>
    <t>WL L-bez spod./pravá/12kg/bez pruž./sivá</t>
  </si>
  <si>
    <t>WL L-bez spod./pravá/12kg/bez pruž./biela</t>
  </si>
  <si>
    <t>WL L-bez spod./pravá/12kg/bez pruž./antr.</t>
  </si>
  <si>
    <t>WL L-horný+spodný profil / 1,2m /strieb.</t>
  </si>
  <si>
    <t>WL L-horný+spodný profil / 1,2m /biela</t>
  </si>
  <si>
    <t>WL L-horný+spodný profil / 1,2m /antr.</t>
  </si>
  <si>
    <t>WL L-horný+spodný profil / 2,4m /strieb.</t>
  </si>
  <si>
    <t>WL L-horný+spodný profil / 2,4m /biela</t>
  </si>
  <si>
    <t>WL L-horný+spodný profil / 2,4m /antr.</t>
  </si>
  <si>
    <t>WL L-horný profil / 1,2m /strieb.</t>
  </si>
  <si>
    <t>WL L-horný profil / 1,2m /biela</t>
  </si>
  <si>
    <t>WL L-horný profil / 1,2m /antr.</t>
  </si>
  <si>
    <t>WL L-horný profil / 2,4m /strieb.</t>
  </si>
  <si>
    <t>WL L-horný profil / 2,4m /biela</t>
  </si>
  <si>
    <t>WL L-horný profil / 2,4m /antr.</t>
  </si>
  <si>
    <t>Záves stredový k naskrutkovaniu=sada 2ks</t>
  </si>
  <si>
    <t>Záves stredový k nalisovaniu=sada 2ks</t>
  </si>
  <si>
    <t>Záves stredový k naskrutkovaniu=sada 3ks</t>
  </si>
  <si>
    <t>Záves stredový k nalisovaniu=sada 3ks</t>
  </si>
  <si>
    <t>Záves stredový nastavit.sivý = sada 2ks</t>
  </si>
  <si>
    <t>Záves stredový nastavit.biely = sada 2ks</t>
  </si>
  <si>
    <t>Záves stredový nastavit.antr. = sada 2ks</t>
  </si>
  <si>
    <t>Záves stredový nastavit.sivý = sada 3ks</t>
  </si>
  <si>
    <t>Záves stredový nastavit.biely = sada 3ks</t>
  </si>
  <si>
    <t>Záves stredový nastavit.antr. = sada 3ks</t>
  </si>
  <si>
    <t>Záves stredový klipový sivý = sada 2ks</t>
  </si>
  <si>
    <t>Záves stredový klipový biely = sada 2ks</t>
  </si>
  <si>
    <t>Záves stredový klipový antr. = sada 2ks</t>
  </si>
  <si>
    <t>Záves stredový klipový sivý = sada 3ks</t>
  </si>
  <si>
    <t>Záves stredový klipový biely = sada 3ks</t>
  </si>
  <si>
    <t>Záves stredový klipový antr. = sada 3ks</t>
  </si>
  <si>
    <t>WL L-Pull To Move SiSy /ťažké dv./sivá</t>
  </si>
  <si>
    <t>WL L-Pull To Move SiSy /ťažké dv./biela</t>
  </si>
  <si>
    <t>WL L-Pull To Move SiSy /ťažké dv./antr.</t>
  </si>
  <si>
    <t>WL L-Pull To Move SiSy /ľahké dv./sivá</t>
  </si>
  <si>
    <t>WL L-Pull To Move SiSy /ľahké dv./biela</t>
  </si>
  <si>
    <t>WL L-Pull To Move SiSy /ľahké dv./antr.</t>
  </si>
  <si>
    <t>WL L-Push To Move /ťažké dv./sivá</t>
  </si>
  <si>
    <t>WL L-Push To Move /ťažké dv./biela</t>
  </si>
  <si>
    <t>WL L-Push To Move /ťažké dv./antr.</t>
  </si>
  <si>
    <t>WL L-Push To Move /ľahké dv./sivá</t>
  </si>
  <si>
    <t>WL L-Push To Move /ľahké dv./biela</t>
  </si>
  <si>
    <t>WL L-Push To Move /ľahké dv./antr.</t>
  </si>
  <si>
    <t>WL L Pull-magnet.aretácia Standard; sivá</t>
  </si>
  <si>
    <t>WL L Pull-magnet.aretácia Design; biela</t>
  </si>
  <si>
    <t>WL L Pull-magnet.aretácia Design; čierna</t>
  </si>
  <si>
    <t>kusy</t>
  </si>
  <si>
    <t>Konfigurátor   WING LINE L</t>
  </si>
  <si>
    <t>WING LINE L</t>
  </si>
  <si>
    <t>počet křídel</t>
  </si>
  <si>
    <t>šířka křídla</t>
  </si>
  <si>
    <t>tloušťka křídla</t>
  </si>
  <si>
    <t>výška křídla</t>
  </si>
  <si>
    <t>výška krídla</t>
  </si>
  <si>
    <t>šírka krídla</t>
  </si>
  <si>
    <t>hrúbka krídla</t>
  </si>
  <si>
    <t>počet krídel</t>
  </si>
  <si>
    <t>4-krídlová skriňa</t>
  </si>
  <si>
    <t>2-krídlová skriňa, otváranie vľavo</t>
  </si>
  <si>
    <t>2-krídlová skriňa, otváranie vpravo</t>
  </si>
  <si>
    <t>Vybraté</t>
  </si>
  <si>
    <t>Vybrané</t>
  </si>
  <si>
    <t>Bez otvírací jednotky</t>
  </si>
  <si>
    <t>Bez otváracej jednotky</t>
  </si>
  <si>
    <t>Push to move</t>
  </si>
  <si>
    <t>Spôsob otvárania a zatvárania</t>
  </si>
  <si>
    <t>Ľahkým zatlačením na dvere sa tieto automaticky a tlmene otvoria, zatvárajú sa potom ručne</t>
  </si>
  <si>
    <t>Ľahkým ťahom za úchytku spustíte samočinné tlmené otváranie. Do zatvorenej polohy sa zatlačia ručne</t>
  </si>
  <si>
    <t>Krátkym ťahom za úchytku spustíte samočinné tlmené otváranie. Do zatvorenej polohy se vrací tiež tlmene</t>
  </si>
  <si>
    <t>Dveře se otvírají a zavírají ručně</t>
  </si>
  <si>
    <t>Dvere sa otvárajú a zatvárajú ručne</t>
  </si>
  <si>
    <t>Výběr aretace dveří</t>
  </si>
  <si>
    <t>Výber aretácie dverí</t>
  </si>
  <si>
    <t>Aretácia mechanická</t>
  </si>
  <si>
    <t>Aretácia magnetická Standard</t>
  </si>
  <si>
    <t>Aretácia magnetická Design</t>
  </si>
  <si>
    <t>Aretace magnetická Design</t>
  </si>
  <si>
    <t>Aretace magnetická Standard</t>
  </si>
  <si>
    <t>Aretace mechanická</t>
  </si>
  <si>
    <t>Pre variant :</t>
  </si>
  <si>
    <t>bez úchytky</t>
  </si>
  <si>
    <t>s úchytkou</t>
  </si>
  <si>
    <t>mechanická</t>
  </si>
  <si>
    <t>magnetická Standard</t>
  </si>
  <si>
    <t>magnetická Design</t>
  </si>
  <si>
    <t>vodorovná medzistená ustupuje o 3mm od hrany boku</t>
  </si>
  <si>
    <t>vodorovná medzistená ustupuje o 13mm od hrany boku</t>
  </si>
  <si>
    <t>vodorovná medzistená ustupuje o 8mm od hrany boku</t>
  </si>
  <si>
    <t>Pre vami vybratý spôsob otvárania nie je potrebná žiadna aretácia</t>
  </si>
  <si>
    <t>Poloha spodného profilu</t>
  </si>
  <si>
    <t>Poloha spodního profilu</t>
  </si>
  <si>
    <t>pod dnem</t>
  </si>
  <si>
    <t>na dně</t>
  </si>
  <si>
    <t>bez spodního profilu</t>
  </si>
  <si>
    <t>pod dnom</t>
  </si>
  <si>
    <t>na dne</t>
  </si>
  <si>
    <t>bez spodného profilu</t>
  </si>
  <si>
    <t>spodný profil</t>
  </si>
  <si>
    <t>spodní profil</t>
  </si>
  <si>
    <t>štandardné riešenie</t>
  </si>
  <si>
    <t>v tomto prípade sa kvôli spodnému vozíku objednáva opačná sada (pravá vers.ľavá) a na hornom vozíku sa vykoná jeho správne otočenie</t>
  </si>
  <si>
    <t>riešenie bez spodného profilu je problematické v spojení s Push to move otváraním. Preto ho NEODPORÚČAME !</t>
  </si>
  <si>
    <t>hmotnosť</t>
  </si>
  <si>
    <t>profily</t>
  </si>
  <si>
    <t>stříbrná</t>
  </si>
  <si>
    <t>antracit</t>
  </si>
  <si>
    <t>strieborná</t>
  </si>
  <si>
    <t>biela</t>
  </si>
  <si>
    <t>laminovaná doska</t>
  </si>
  <si>
    <t>MDF doska</t>
  </si>
  <si>
    <t>laminovaná deska</t>
  </si>
  <si>
    <t>MDF deska</t>
  </si>
  <si>
    <t>materiál dveří</t>
  </si>
  <si>
    <t>materiál dverí</t>
  </si>
  <si>
    <t>barevné provedení</t>
  </si>
  <si>
    <t>farebné prevedenie</t>
  </si>
  <si>
    <t>...bez spodného profilu</t>
  </si>
  <si>
    <t>jenom šedá</t>
  </si>
  <si>
    <t>len sivá</t>
  </si>
  <si>
    <t>jenom bílá nebo černá</t>
  </si>
  <si>
    <t>len biela alebo čierna</t>
  </si>
  <si>
    <t>Středové skládací závěsy</t>
  </si>
  <si>
    <t>Stredové skladaci závesy</t>
  </si>
  <si>
    <t>miskový seřiditelný na vruty</t>
  </si>
  <si>
    <t>miskový seřiditelný s hmoždinami</t>
  </si>
  <si>
    <t>rychlomontážní seřiditelný</t>
  </si>
  <si>
    <t>rychlomontážní standardní</t>
  </si>
  <si>
    <t>miskový nastaviteľný na skrutky</t>
  </si>
  <si>
    <t>miskový nastaviteľný s hmoždinkami</t>
  </si>
  <si>
    <t>rýchlomontážny štandardný</t>
  </si>
  <si>
    <t>rýchlomontážny nastaviteľný</t>
  </si>
  <si>
    <t>nastavenie medzery +- 2mm</t>
  </si>
  <si>
    <t>nastavenie medzery +- 1mm</t>
  </si>
  <si>
    <t>nastavenie výšky +- 2mm</t>
  </si>
  <si>
    <t>počet</t>
  </si>
  <si>
    <t>počet ks :</t>
  </si>
  <si>
    <t>výška dverí</t>
  </si>
  <si>
    <t>2-záv</t>
  </si>
  <si>
    <t>3-záv</t>
  </si>
  <si>
    <t>toto sú položky, z ktorých aspoň jedna musí byť objednaná. Preto je tu iný vzoreček</t>
  </si>
  <si>
    <t>TopLine XL</t>
  </si>
  <si>
    <t>TopLine L</t>
  </si>
  <si>
    <t>WingLine L</t>
  </si>
  <si>
    <t>...bez otočenia kvôli spodnému profilu</t>
  </si>
  <si>
    <t>WL L Push-mechanická aretácia; sivá (9264191)</t>
  </si>
  <si>
    <t>WL L Push-mechanická aretácia; biela (9264170)</t>
  </si>
  <si>
    <t>WL L Push-mechanická aretácia; čierna (9264192)</t>
  </si>
  <si>
    <t>WL L Push-magnet.aretácia Standard; sivá (9266220)</t>
  </si>
  <si>
    <t>WL L Push-magnet.aretácia Design; biela (9266242)</t>
  </si>
  <si>
    <t>WL L Push-magnet.aretácia Design; čierna (9266241)</t>
  </si>
  <si>
    <t>SENSYS 8645i B12,5/TH52 (9071205)</t>
  </si>
  <si>
    <t>SENSYS 8645i B3/TH52 (9071206)</t>
  </si>
  <si>
    <t>SENSYS 8675 B12,5/TH52 (pre P2O) (9071313)</t>
  </si>
  <si>
    <t>SENSYS 8675 B3/TH52 (pre P2O) (9071314)</t>
  </si>
  <si>
    <t>Prodejce:</t>
  </si>
  <si>
    <t>Predajca:</t>
  </si>
  <si>
    <t>Odběratel</t>
  </si>
  <si>
    <t>Odberateľ</t>
  </si>
  <si>
    <t>Adresa</t>
  </si>
  <si>
    <t>Fakturační adresa</t>
  </si>
  <si>
    <t>Fakturačná adresa</t>
  </si>
  <si>
    <t>Dodací adresa</t>
  </si>
  <si>
    <t>Dodacia adresa</t>
  </si>
  <si>
    <t>IČO</t>
  </si>
  <si>
    <t>DIČ</t>
  </si>
  <si>
    <t>DIČ / IČDPH</t>
  </si>
  <si>
    <t>Telefon, fax, e-mail</t>
  </si>
  <si>
    <t>Telefón, fax, e-mail</t>
  </si>
  <si>
    <t xml:space="preserve">Sleva od prodejce [%]: </t>
  </si>
  <si>
    <t xml:space="preserve">Zľava od predajcu [%]: </t>
  </si>
  <si>
    <t>Objednávka</t>
  </si>
  <si>
    <t>Číslo objednávky</t>
  </si>
  <si>
    <t>Zakázka</t>
  </si>
  <si>
    <t>Zákazka</t>
  </si>
  <si>
    <t>Číslo artiklu</t>
  </si>
  <si>
    <t>Název</t>
  </si>
  <si>
    <t>Názov</t>
  </si>
  <si>
    <t>balení</t>
  </si>
  <si>
    <t>balenie</t>
  </si>
  <si>
    <t>Sklad</t>
  </si>
  <si>
    <t>Počet</t>
  </si>
  <si>
    <t>Jednotková cena</t>
  </si>
  <si>
    <t>Celkem</t>
  </si>
  <si>
    <t>Celkom</t>
  </si>
  <si>
    <t>Změna</t>
  </si>
  <si>
    <t>Zmena</t>
  </si>
  <si>
    <t>Volné pole</t>
  </si>
  <si>
    <t>Voľné pole</t>
  </si>
  <si>
    <t>Kód prodejce</t>
  </si>
  <si>
    <t>Kód predajcu</t>
  </si>
  <si>
    <t xml:space="preserve">Verze </t>
  </si>
  <si>
    <t>Verzia</t>
  </si>
  <si>
    <t>Platnosť cenníku od</t>
  </si>
  <si>
    <t>Formulár pre identifikačné údaje</t>
  </si>
  <si>
    <t>Formulář pro identifikační údaje</t>
  </si>
  <si>
    <t>nákupní ceny, tj. ceny se slevou od prodejce</t>
  </si>
  <si>
    <t>nákupné ceny, tj. ceny so zľavou od predajcu</t>
  </si>
  <si>
    <t>Poznámka :</t>
  </si>
  <si>
    <t xml:space="preserve">Cena celkem bez DPH </t>
  </si>
  <si>
    <t xml:space="preserve">Cena ceľkom bez DPH </t>
  </si>
  <si>
    <t xml:space="preserve">V stĺpci "Zmena" môžeš upraviť počty kusov jednotlivých položiek. </t>
  </si>
  <si>
    <t>Po úprave objednávky odfiltruj prázné riadky pomocou filtru v stĺpci "Počet".</t>
  </si>
  <si>
    <t>Pokiaľ chceš objednávku uložiť alebo odoslať ako prílohu, vytvor nový súbor kliknutím na odkaz  'Vytvoriť objednávku'.</t>
  </si>
  <si>
    <t>VYTVOŘIT  OBJEDNÁVKU</t>
  </si>
  <si>
    <t>VYTVORIŤ  OBJEDNÁVKU</t>
  </si>
  <si>
    <t>rozmery skrinky resp. dveríy</t>
  </si>
  <si>
    <t>postupne vyberte jednotlivé parametre toho ktorého typu kovania</t>
  </si>
  <si>
    <t>dostanete na dokončenú objednávku</t>
  </si>
  <si>
    <t xml:space="preserve">Kliknutím na tlačítko </t>
  </si>
  <si>
    <t>se pomocí Makra</t>
  </si>
  <si>
    <t>sa pomocou Makra</t>
  </si>
  <si>
    <t>vytvorí samostatný súbor - Objednávka</t>
  </si>
  <si>
    <t>Po ukončení tejto technickej časti sa ďalším posunutím vpred</t>
  </si>
  <si>
    <t>Vyberte požadovaný typ kování (TopLine XL, TopLine L, WingLine L)</t>
  </si>
  <si>
    <t>Vyberte požadovaný typ kovania (TopLine XL, TopLine L, WingLine L)</t>
  </si>
  <si>
    <t>Způsob otevírání a zavíraní</t>
  </si>
  <si>
    <t>Lehkým zatlačením na dveře se tyto automaticky otevřou, zavírají se pak ručně</t>
  </si>
  <si>
    <t>Lehkým tahem za úchytku spustíte samočinné otvírání. Do zavřené polohy se zatlačí ručně</t>
  </si>
  <si>
    <t>Krátkým tahem za úchytku spustíte samočinné otvírání. Do zavřené polohy se vrací tlumeně</t>
  </si>
  <si>
    <t>Pro variantu:</t>
  </si>
  <si>
    <t>vodorovná mezistěna ustupuje o 3 mm od hrany boku</t>
  </si>
  <si>
    <t>vodorovná mezistěna ustupuje o 13 mm od hrany boku</t>
  </si>
  <si>
    <t>vodorovná mezistěna ustupuje o 8 mm od hrany boku</t>
  </si>
  <si>
    <t>Pro vybraný způsob otevírání není potřebná žádná aretace</t>
  </si>
  <si>
    <t>OK - všechna potřebná pole jsou vyplněná</t>
  </si>
  <si>
    <t>nastavení mezery +/- 2 mm</t>
  </si>
  <si>
    <t>nastavení mezery +/- 1 mm</t>
  </si>
  <si>
    <t>nastavení výšky +/- 2 mm</t>
  </si>
  <si>
    <t>standardní řešení</t>
  </si>
  <si>
    <t>v tomto případě se kvůli spodnímu vozíku objednává opačná sada (pravá vers.levá) a horní vozík se správné otočí</t>
  </si>
  <si>
    <t>řešení bez spodního profilu ve spojení s Push to move NEDOPORUČUJEME!</t>
  </si>
  <si>
    <t>bílá</t>
  </si>
  <si>
    <t>rozměry skříňě resp. dveří</t>
  </si>
  <si>
    <t>postupně vyberte parametry kování</t>
  </si>
  <si>
    <t>Po ukončení této části se posunutím vpřed</t>
  </si>
  <si>
    <t>dostanete na objednávku kování</t>
  </si>
  <si>
    <t>Kliknutím na tlačítko</t>
  </si>
  <si>
    <t>vytvoří samostatný soubor = Objednávka</t>
  </si>
  <si>
    <t>Platnost cenníku od</t>
  </si>
  <si>
    <t>Poznámka:</t>
  </si>
  <si>
    <t>Ve sloupci "Změna" můžete upravit počty kusů.</t>
  </si>
  <si>
    <t>Po úpravě objednávky odfiltrujte prázné řádky ve sloupci "Počet".</t>
  </si>
  <si>
    <t>Pokud chcete objednávku uložit nebo odeslat jako přílohu, vytvořte nový soubor kliknutím na 'Vytvořit objednávku'.</t>
  </si>
  <si>
    <t>výška křídla od 500 do 2.600 mm</t>
  </si>
  <si>
    <t>šířka křídla od 250 do 600 mm</t>
  </si>
  <si>
    <t>2-křídlová skříň, otvírání vlevo</t>
  </si>
  <si>
    <t>2-křídlová skříň, otvírání vpravo</t>
  </si>
  <si>
    <t>4-křídlová skříň</t>
  </si>
  <si>
    <t>HU</t>
  </si>
  <si>
    <t>výška krídla od 500 až 2.600 mm</t>
  </si>
  <si>
    <t>šírka krídla od 250 až 600 mm</t>
  </si>
  <si>
    <t>nastavení výšky = NELZE</t>
  </si>
  <si>
    <t>nastavení mezery = NELZE</t>
  </si>
  <si>
    <t>nastavenie medzery = NIE JE MOŽNÉ</t>
  </si>
  <si>
    <t>nastavenie výšky = NIE JE MOŽNÉ</t>
  </si>
  <si>
    <t>Pull to move</t>
  </si>
  <si>
    <t>Pull to move Silent</t>
  </si>
  <si>
    <t>tloušťka křídla od 16 do 25 mm</t>
  </si>
  <si>
    <t>hrúbka krídla od 16 do 25 mm</t>
  </si>
  <si>
    <t>hmotnosť jedného krídla</t>
  </si>
  <si>
    <t>hmotnost jednoho křídla</t>
  </si>
  <si>
    <t>Udělej úpravy v zadání</t>
  </si>
  <si>
    <t>Urob úpravy v zadání</t>
  </si>
  <si>
    <t>Hmotnosť krídla je presiahnutá !</t>
  </si>
  <si>
    <t>Hmotnost křídla je přesáhnutá !</t>
  </si>
  <si>
    <t>CZ text</t>
  </si>
  <si>
    <t>CZ cena</t>
  </si>
  <si>
    <t>SK text</t>
  </si>
  <si>
    <t>HU text</t>
  </si>
  <si>
    <t>EUR cena</t>
  </si>
  <si>
    <t xml:space="preserve"> =SVYHLEDAT(B10;'[Ceník 2024_10_3200819_CZK_pracovní V3-poloOK.xlsx]CENÍK_2024_11'!$A$2:$G$95000;2;NEPRAVDA)</t>
  </si>
  <si>
    <t xml:space="preserve"> =SVYHLEDAT(B10;'[Ceník 2024_10_3200819_CZK_pracovní V3-poloOK.xlsx]CENÍK_2024_11'!$A$2:$G$95000;6;NEPRAVDA)/100</t>
  </si>
  <si>
    <t xml:space="preserve"> =SVYHLEDAT(B10;'[Ceník 2024_10_3200819_CZK_pracovní V3-poloOK.xlsx]CENÍK_2024_11'!$A$2:$G$95000;7;NEPRAVDA)/100</t>
  </si>
  <si>
    <t>WINGLINE L NEW DO 25 KG, SE ZAVÍRACÍMI PRUŽINAMI, S DOLNÍM VEDENÍM, SADA LEVÁ ŠEDÁ</t>
  </si>
  <si>
    <t>WINGLINE L NEW DO 25 KG, SE ZAVÍRACÍMI PRUŽINAMI, S DOLNÍM VEDENÍM, SADA LEVÁ BÍLÁ</t>
  </si>
  <si>
    <t>WINGLINE L NEW DO 25 KG, SE ZAVÍRACÍMI PRUŽINAMI, S DOLNÍM VEDENÍM, SADA LEVÁ ANTRACIT</t>
  </si>
  <si>
    <t>WINGLINE L NEW DO 25 KG, BEZ ZAVÍRACÍCH PRUŽIN, S DOLNÍM VEDENÍM, SADA LEVÁ ŠEDÁ</t>
  </si>
  <si>
    <t>WINGLINE L NEW DO 25 KG, BEZ ZAVÍRACÍCH PRUŽIN, S DOLNÍM VEDENÍM, SADA LEVÁ BÍLÁ</t>
  </si>
  <si>
    <t>WINGLINE L NEW DO 25 KG, BEZ ZAVÍRACÍCH PRUŽIN, S DOLNÍM VEDENÍM, SADA LEVÁ ANTRACIT</t>
  </si>
  <si>
    <t>WINGLINE L NEW DO 25 KG, SE ZAVÍRACÍMI PRUŽINAMI, S DOLNÍM VEDENÍM, SADA PRAVÁ ŠEDÁ</t>
  </si>
  <si>
    <t>WINGLINE L NEW DO 25 KG, SE ZAVÍRACÍMI PRUŽINAMI, S DOLNÍM VEDENÍM, SADA PRAVÁ BÍLÁ</t>
  </si>
  <si>
    <t>WINGLINE L NEW DO 25 KG, SE ZAVÍRACÍMI PRUŽINAMI, S DOLNÍM VEDENÍM, SADA PRAVÁ ANTRACIT</t>
  </si>
  <si>
    <t>WINGLINE L NEW DO 25 KG, BEZ ZAVÍRACÍCH PRUŽIN, S DOLNÍM VEDENÍM, SADA PRAVÁ ŠEDÁ</t>
  </si>
  <si>
    <t>WINGLINE L NEW DO 25 KG, BEZ ZAVÍRACÍCH PRUŽIN, S DOLNÍM VEDENÍM, SADA PRAVÁ BÍLÁ</t>
  </si>
  <si>
    <t>WINGLINE L NEW DO 25 KG, BEZ ZAVÍRACÍCH PRUŽIN, S DOLNÍM VEDENÍM, SADA PRAVÁ ANTRACIT</t>
  </si>
  <si>
    <t>WINGLINE L NEW DO 12 KG, SE ZAVÍRACÍMI PRUŽINAMI, S DOLNÍM VEDENÍM, SADA LEVÁ ŠEDÁ</t>
  </si>
  <si>
    <t>WINGLINE L NEW DO 12 KG, SE ZAVÍRACÍMI PRUŽINAMI, S DOLNÍM VEDENÍM, SADA LEVÁ BÍLÁ</t>
  </si>
  <si>
    <t>WINGLINE L NEW DO 12 KG, SE ZAVÍRACÍMI PRUŽINAMI, S DOLNÍM VEDENÍM, SADA LEVÁ ANTRACIT</t>
  </si>
  <si>
    <t>WINGLINE L NEW DO 12 KG, BEZ ZAVÍRACÍCH PRUŽIN, S DOLNÍM VEDENÍM, SADA LEVÁ ŠEDÁ</t>
  </si>
  <si>
    <t>WINGLINE L NEW DO 12 KG, BEZ ZAVÍRACÍCH PRUŽIN, S DOLNÍM VEDENÍM, SADA LEVÁ BÍLÁ</t>
  </si>
  <si>
    <t>WINGLINE L NEW DO 12 KG, BEZ ZAVÍRACÍCH PRUŽIN, S DOLNÍM VEDENÍM, SADA LEVÁ ANTRACIT</t>
  </si>
  <si>
    <t>WINGLINE L NEW DO 12 KG, SE ZAVÍRACÍMI PRUŽINAMI, S DOLNÍM VEDENÍM, SADA PRAVÁ ŠEDÁ</t>
  </si>
  <si>
    <t>WINGLINE L NEW DO 12 KG, SE ZAVÍRACÍMI PRUŽINAMI, S DOLNÍM VEDENÍM, SADA PRAVÁ BÍLÁ</t>
  </si>
  <si>
    <t>WINGLINE L NEW DO 12 KG, SE ZAVÍRACÍMI PRUŽINAMI, S DOLNÍM VEDENÍM, SADA PRAVÁ ANTRACIT</t>
  </si>
  <si>
    <t>WINGLINE L NEW DO 12 KG, BEZ ZAVÍRACÍCH PRUŽIN, S DOLNÍM VEDENÍM, SADA PRAVÁ ŠEDÁ</t>
  </si>
  <si>
    <t>WINGLINE L NEW DO 12 KG, BEZ ZAVÍRACÍCH PRUŽIN, S DOLNÍM VEDENÍM, SADA PRAVÁ BÍLÁ</t>
  </si>
  <si>
    <t>WINGLINE L NEW DO 12 KG, BEZ ZAVÍRACÍCH PRUŽIN, S DOLNÍM VEDENÍM, SADA PRAVÁ ANTRACIT</t>
  </si>
  <si>
    <t>WINGLINE L NEW DO 12 KG, SE ZAVÍRACÍMI PRUŽINAMI, BEZ DOLNÍHO VEDENÍ, SADA LEVÁ ŠEDÁ</t>
  </si>
  <si>
    <t>WINGLINE L NEW DO 12 KG, SE ZAVÍRACÍMI PRUŽINAMI, BEZ DOLNÍHO VEDENÍ, SADA LEVÁ BÍLÁ</t>
  </si>
  <si>
    <t>WINGLINE L NEW DO 12 KG, SE ZAVÍRACÍMI PRUŽINAMI, BEZ DOLNÍHO VEDENÍ, SADA LEVÁ ANTRACIT</t>
  </si>
  <si>
    <t>WINGLINE L NEW DO 12 KG, BEZ ZAVÍRACÍCH PRUŽIN, BEZ DOLNÍHO VEDENÍ, SADA LEVÁ ŠEDÁ</t>
  </si>
  <si>
    <t>WINGLINE L NEW DO 12 KG, BEZ ZAVÍRACÍCH PRUŽIN, BEZ DOLNÍHO VEDENÍ, SADA LEVÁ BÍLÁ</t>
  </si>
  <si>
    <t>WINGLINE L NEW DO 12 KG, BEZ ZAVÍRACÍCH PRUŽIN, BEZ DOLNÍHO VEDENÍ, SADA LEVÁ ANTRACIT</t>
  </si>
  <si>
    <t>WINGLINE L NEW DO 12 KG, SE ZAVÍRACÍMI PRUŽINAMI, BEZ DOLNÍHO VEDENÍ, SADA PRAVÁ ŠEDÁ</t>
  </si>
  <si>
    <t>WINGLINE L NEW DO 12 KG, SE ZAVÍRACÍMI PRUŽINAMI, BEZ DOLNÍHO VEDENÍ, SADA PRAVÁ BÍLÁ</t>
  </si>
  <si>
    <t>WINGLINE L NEW DO 12 KG, SE ZAVÍRACÍMI PRUŽINAMI, BEZ DOLNÍHO VEDENÍ, SADA PRAVÁ ANTRACIT</t>
  </si>
  <si>
    <t>WINGLINE L NEW DO 12 KG, BEZ ZAVÍRACÍCH PRUŽIN, BEZ DOLNÍHO VEDENÍ, SADA PRAVÁ ŠEDÁ</t>
  </si>
  <si>
    <t>WINGLINE L NEW DO 12 KG, BEZ ZAVÍRACÍCH PRUŽIN, BEZ DOLNÍHO VEDENÍ, SADA PRAVÁ BÍLÁ</t>
  </si>
  <si>
    <t>WINGLINE L NEW DO 12 KG, BEZ ZAVÍRACÍCH PRUŽIN, BEZ DOLNÍHO VEDENÍ, SADA PRAVÁ ANTRACIT</t>
  </si>
  <si>
    <t>WINGLINE L SADA PROFILŮ 1 NOSNÝ + 1 VODICÍ 1200 MM ALU ELOX.</t>
  </si>
  <si>
    <t xml:space="preserve">WINGLINE L SADA PROFILŮ 1 NOSNÝ + 1 VODICÍ BÍLÝ 1200 MM </t>
  </si>
  <si>
    <t>WINGLINE L SADA PROFILŮ 1 NOSNÝ + 1 VODICÍ 1200 MM ANTRACIT</t>
  </si>
  <si>
    <t>WINGLINE L SADA PROFILŮ 1 NOSNÝ + 1 VODICÍ 2400 MM ALU ELOX.</t>
  </si>
  <si>
    <t xml:space="preserve">WINGLINE L SADA PROFILŮ 1 NOSNÝ + 1 VODICÍ BÍLÝ 2400 MM </t>
  </si>
  <si>
    <t>WINGLINE L SADA PROFILŮ 1 NOSNÝ + 1 VODICÍ 2400 MM ANTRACIT</t>
  </si>
  <si>
    <t>WINGLINE L SADA NOSNÝ PROFIL 1200 MM ALU ELOX.</t>
  </si>
  <si>
    <t>WINGLINE L NOSNÝ PROFIL 1200 MM BÍLÝ</t>
  </si>
  <si>
    <t>WINGLINE L SADA NOSNÝ PROFIL 1200 MM ANTRACIT</t>
  </si>
  <si>
    <t>WINGLINE L SADA NOSNÝ PROFIL 2400 MM ALU ELOX.</t>
  </si>
  <si>
    <t>WINGLINE L NOSNÝ PROFIL 2400 MM BÍLÝ</t>
  </si>
  <si>
    <t>WINGLINE L SADA NOSNÝ PROFIL 2400 MM ANTRACIT</t>
  </si>
  <si>
    <t>STŘEDOVÝ ZÁVĚS SEŘIDITELNÝ, K NAŠROUBOVÁNÍ, SADA 2 KS</t>
  </si>
  <si>
    <t>STŘEDOVÝ ZÁVĚS SEŘIDITELNÝ, K ZALISOVÁNÍ SADA 2 KS</t>
  </si>
  <si>
    <t>STŘEDOVÝ ZÁVĚS SEŘIDITELNÝ, K NAŠROUBOVÁNÍ, SADA 3 KS</t>
  </si>
  <si>
    <t>STŘEDOVÝ ZÁVĚS SEŘIDITELNÝ, K ZALISOVÁNÍ SADA 3 KS</t>
  </si>
  <si>
    <t>WINGLINE L STŘEDOVÝ ZÁVĚS KLIPOVÝ SEŘIDITELNÝ SADA 2KS ŠEDÝ</t>
  </si>
  <si>
    <t>WINGLINE L STŘEDOVÝ ZÁVĚS KLIPOVÝ SEŘIDITELNÝ SADA 2KS BÍLÝ</t>
  </si>
  <si>
    <t>WINGLINE L STŘEDOVÝ ZÁVĚS KLIPOVÝ SEŘIDITELNÝ SADA 2KS ANTRACIT</t>
  </si>
  <si>
    <t>WINGLINE L STŘEDOVÝ ZÁVĚS KLIPOVÝ SEŘIDITELNÝ SADA 3KS ŠEDÝ</t>
  </si>
  <si>
    <t>WINGLINE L STŘEDOVÝ ZÁVĚS KLIPOVÝ SEŘIDITELNÝ SADA 3KS BÍLÝ</t>
  </si>
  <si>
    <t>WINGLINE L STŘEDOVÝ ZÁVĚS KLIPOVÝ SEŘIDITELNÝ SADA 3KS ANTRACIT</t>
  </si>
  <si>
    <t>WINGLINE L STŘEDOVÝ ZÁVĚS KLIPOVÝ STANDARDNÍ SADA 2KS ŠEDÝ</t>
  </si>
  <si>
    <t>WINGLINE L STŘEDOVÝ ZÁVĚS KLIPOVÝ STANDARDNÍ SADA 2KS BÍLÝ</t>
  </si>
  <si>
    <t>WINGLINE L STŘEDOVÝ ZÁVĚS KLIPOVÝ STANDARDNÍ SADA 2KS ANTRACIT</t>
  </si>
  <si>
    <t>WINGLINE L STŘEDOVÝ ZÁVĚS KLIPOVÝ STANDARDNÍ SADA 3KS ŠEDÝ</t>
  </si>
  <si>
    <t>WINGLINE L STŘEDOVÝ ZÁVĚS KLIPOVÝ STANDARDNÍ SADA 3KS BÍLÝ</t>
  </si>
  <si>
    <t>WINGLINE L STŘEDOVÝ ZÁVĚS KLIPOVÝ STANDARDNÍ SADA 3KS ANTRACIT</t>
  </si>
  <si>
    <t>WINGLINE L NEW PULL TO MOVE SILENT PRO TĚŽKÉ DVEŘE SADA ŠEDÁ</t>
  </si>
  <si>
    <t>WINGLINE L NEW PULL TO MOVE SILENT PRO TĚŽKÉ DVEŘE SADA BÍLÁ</t>
  </si>
  <si>
    <t>WINGLINE L NEW PULL TO MOVE SILENT PRO TĚŽKÉ DVEŘE SADA ANTRACIT</t>
  </si>
  <si>
    <t>WINGLINE L NEW PULL TO MOVE SILENT PRO LEHKÉ DVEŘE SADA ŠEDÁ</t>
  </si>
  <si>
    <t>WINGLINE L NEW PULL TO MOVE SILENT PRO LEHKÉ DVEŘE SADA BÍLÁ</t>
  </si>
  <si>
    <t>WINGLINE L NEW PULL TO MOVE SILENT PRO LEHKÉ DVEŘE SADA ANTRACIT</t>
  </si>
  <si>
    <t>WINGLINE L NEW PUSH / PULL TO MOVE PRO TĚŽKÉ DVEŘE SADA ŠEDÁ</t>
  </si>
  <si>
    <t>WINGLINE L NEW PUSH / PULL TO MOVE PRO TĚŽKÉ DVEŘE SADA BÍLÁ</t>
  </si>
  <si>
    <t>WINGLINE L NEW PUSH / PULL TO MOVE PRO TĚŽKÉ DVEŘE SADA ANTRACIT</t>
  </si>
  <si>
    <t>WINGLINE L NEW PUSH / PULL TO MOVE PRO LEHKÉ DVEŘE SADA ŠEDÁ</t>
  </si>
  <si>
    <t>WINGLINE L NEW PUSH / PULL TO MOVE PRO LEHKÉ DVEŘE SADA BÍLÁ</t>
  </si>
  <si>
    <t>WINGLINE L NEW PUSH / PULL TO MOVE PRO LEHKÉ DVEŘE SADA ANTRACIT</t>
  </si>
  <si>
    <t>WINGLINE L ARETACE PRO PUSH TO MOVE MECHANICKÁ ŠEDÁ</t>
  </si>
  <si>
    <t>WINGLINE L ARETACE PRO PUSH TO MOVE MECHANICKÁ BÍLÁ</t>
  </si>
  <si>
    <t>WINGLINE L ARETACE PRO PUSH TO MOVE MECHANICKÁ ČERNÁ</t>
  </si>
  <si>
    <t>WINGLINE L ARETACE PRO PUSH TO MOVE MAGNET. STANDARD ŠEDÁ</t>
  </si>
  <si>
    <t>WINGLINE L ARETACE PRO PUSH TO MOVE MAGNET. DESIGN BÍLÁ</t>
  </si>
  <si>
    <t>WINGLINE L ARETACE PRO PUSH TO MOVE MAGNET. DESIGN ČERNÁ</t>
  </si>
  <si>
    <t>WINGLINE L ARETACE PRO PULL TO MOVE MAGNET. STANDARD ŠEDÁ</t>
  </si>
  <si>
    <t xml:space="preserve">WINGLINE L ARETACE PRO PULL TO MOVE MAGNET. DESIGN BÍLÁ </t>
  </si>
  <si>
    <t>WINGLINE L ARETACE PRO PULL TO MOVE MAGNET. DESIGN ČERNÁ</t>
  </si>
  <si>
    <t xml:space="preserve">SENSYS 8645I 110° B12,5 TH52 </t>
  </si>
  <si>
    <t xml:space="preserve">SENSYS 8645I 110° B3 TH52 </t>
  </si>
  <si>
    <t>SENSYS 8675 110° B12,5 TH52 BEZ PRUŽINY PRO PUSH TO OPEN</t>
  </si>
  <si>
    <t>SENSYS 8675 110° B3 TH52 BEZ PRUŽINY PRO PUSH TO OPEN</t>
  </si>
  <si>
    <t>WingLine L - konfigurátor</t>
  </si>
  <si>
    <t>hettich.com/short/ayxce5w</t>
  </si>
  <si>
    <t>hettich.com/short/xbqvp8y</t>
  </si>
  <si>
    <t>hettich.com/short/t9k10cz</t>
  </si>
  <si>
    <t>hettich.com/short/p3jxl9u</t>
  </si>
  <si>
    <t>1.0.3</t>
  </si>
  <si>
    <t>PODLOŽKA 8099 D1,5 EUROŠROUBY EXCENTR</t>
  </si>
  <si>
    <t>Podlož.SENSYS EURO/D=1,5 mm(exc.)/bok</t>
  </si>
  <si>
    <t>119084</t>
  </si>
  <si>
    <t>177538</t>
  </si>
  <si>
    <t>135716</t>
  </si>
  <si>
    <t>421498</t>
  </si>
  <si>
    <t>518650</t>
  </si>
  <si>
    <t>417105</t>
  </si>
  <si>
    <t>210282</t>
  </si>
  <si>
    <t>318282</t>
  </si>
  <si>
    <t>318281</t>
  </si>
  <si>
    <t>318279</t>
  </si>
  <si>
    <t>396738</t>
  </si>
  <si>
    <t>396739</t>
  </si>
  <si>
    <t>396740</t>
  </si>
  <si>
    <t>396741</t>
  </si>
  <si>
    <t>396742</t>
  </si>
  <si>
    <t>396743</t>
  </si>
  <si>
    <t>396744</t>
  </si>
  <si>
    <t>396745</t>
  </si>
  <si>
    <t>396746</t>
  </si>
  <si>
    <t>396747</t>
  </si>
  <si>
    <t>396748</t>
  </si>
  <si>
    <t>396749</t>
  </si>
  <si>
    <t>396750</t>
  </si>
  <si>
    <t>396751</t>
  </si>
  <si>
    <t>396809</t>
  </si>
  <si>
    <t>396810</t>
  </si>
  <si>
    <t>396811</t>
  </si>
  <si>
    <t>396812</t>
  </si>
  <si>
    <t>396813</t>
  </si>
  <si>
    <t>396814</t>
  </si>
  <si>
    <t>396815</t>
  </si>
  <si>
    <t>396817</t>
  </si>
  <si>
    <t>396818</t>
  </si>
  <si>
    <t>396819</t>
  </si>
  <si>
    <t>396820</t>
  </si>
  <si>
    <t>396821</t>
  </si>
  <si>
    <t>396822</t>
  </si>
  <si>
    <t>396823</t>
  </si>
  <si>
    <t>396824</t>
  </si>
  <si>
    <t>396825</t>
  </si>
  <si>
    <t>396826</t>
  </si>
  <si>
    <t>396886</t>
  </si>
  <si>
    <t>396887</t>
  </si>
  <si>
    <t>396888</t>
  </si>
  <si>
    <t>396889</t>
  </si>
  <si>
    <t>396890</t>
  </si>
  <si>
    <t>396891</t>
  </si>
  <si>
    <t>396892</t>
  </si>
  <si>
    <t>396893</t>
  </si>
  <si>
    <t>396894</t>
  </si>
  <si>
    <t>396895</t>
  </si>
  <si>
    <t>396896</t>
  </si>
  <si>
    <t>396897</t>
  </si>
  <si>
    <t>396898</t>
  </si>
  <si>
    <t>396899</t>
  </si>
  <si>
    <t>396752</t>
  </si>
  <si>
    <t>396753</t>
  </si>
  <si>
    <t>396754</t>
  </si>
  <si>
    <t>396755</t>
  </si>
  <si>
    <t>396756</t>
  </si>
  <si>
    <t>396757</t>
  </si>
  <si>
    <t>396758</t>
  </si>
  <si>
    <t>396759</t>
  </si>
  <si>
    <t>396760</t>
  </si>
  <si>
    <t>396761</t>
  </si>
  <si>
    <t>396762</t>
  </si>
  <si>
    <t>396763</t>
  </si>
  <si>
    <t>396764</t>
  </si>
  <si>
    <t>396765</t>
  </si>
  <si>
    <t>396827</t>
  </si>
  <si>
    <t>396828</t>
  </si>
  <si>
    <t>396829</t>
  </si>
  <si>
    <t>396830</t>
  </si>
  <si>
    <t>396831</t>
  </si>
  <si>
    <t>396832</t>
  </si>
  <si>
    <t>396833</t>
  </si>
  <si>
    <t>396834</t>
  </si>
  <si>
    <t>396835</t>
  </si>
  <si>
    <t>396836</t>
  </si>
  <si>
    <t>396837</t>
  </si>
  <si>
    <t>396838</t>
  </si>
  <si>
    <t>396839</t>
  </si>
  <si>
    <t>396840</t>
  </si>
  <si>
    <t>396841</t>
  </si>
  <si>
    <t>396842</t>
  </si>
  <si>
    <t>396843</t>
  </si>
  <si>
    <t>396844</t>
  </si>
  <si>
    <t>396900</t>
  </si>
  <si>
    <t>396901</t>
  </si>
  <si>
    <t>396902</t>
  </si>
  <si>
    <t>396903</t>
  </si>
  <si>
    <t>396904</t>
  </si>
  <si>
    <t>396905</t>
  </si>
  <si>
    <t>396906</t>
  </si>
  <si>
    <t>396907</t>
  </si>
  <si>
    <t>396908</t>
  </si>
  <si>
    <t>396909</t>
  </si>
  <si>
    <t>396910</t>
  </si>
  <si>
    <t>396911</t>
  </si>
  <si>
    <t>396912</t>
  </si>
  <si>
    <t>396913</t>
  </si>
  <si>
    <t>396710</t>
  </si>
  <si>
    <t>396711</t>
  </si>
  <si>
    <t>396712</t>
  </si>
  <si>
    <t>396713</t>
  </si>
  <si>
    <t>396714</t>
  </si>
  <si>
    <t>396766</t>
  </si>
  <si>
    <t>396767</t>
  </si>
  <si>
    <t>396768</t>
  </si>
  <si>
    <t>396769</t>
  </si>
  <si>
    <t>396770</t>
  </si>
  <si>
    <t>396771</t>
  </si>
  <si>
    <t>396772</t>
  </si>
  <si>
    <t>396773</t>
  </si>
  <si>
    <t>396774</t>
  </si>
  <si>
    <t>396775</t>
  </si>
  <si>
    <t>396776</t>
  </si>
  <si>
    <t>396777</t>
  </si>
  <si>
    <t>396778</t>
  </si>
  <si>
    <t>396779</t>
  </si>
  <si>
    <t>396845</t>
  </si>
  <si>
    <t>396846</t>
  </si>
  <si>
    <t>396847</t>
  </si>
  <si>
    <t>396848</t>
  </si>
  <si>
    <t>396849</t>
  </si>
  <si>
    <t>396850</t>
  </si>
  <si>
    <t>396851</t>
  </si>
  <si>
    <t>396852</t>
  </si>
  <si>
    <t>396853</t>
  </si>
  <si>
    <t>396854</t>
  </si>
  <si>
    <t>396855</t>
  </si>
  <si>
    <t>396856</t>
  </si>
  <si>
    <t>396857</t>
  </si>
  <si>
    <t>396858</t>
  </si>
  <si>
    <t>396859</t>
  </si>
  <si>
    <t>396860</t>
  </si>
  <si>
    <t>396861</t>
  </si>
  <si>
    <t>396862</t>
  </si>
  <si>
    <t>396914</t>
  </si>
  <si>
    <t>396915</t>
  </si>
  <si>
    <t>396916</t>
  </si>
  <si>
    <t>396917</t>
  </si>
  <si>
    <t>396918</t>
  </si>
  <si>
    <t>396919</t>
  </si>
  <si>
    <t>396920</t>
  </si>
  <si>
    <t>396921</t>
  </si>
  <si>
    <t>396922</t>
  </si>
  <si>
    <t>396923</t>
  </si>
  <si>
    <t>396924</t>
  </si>
  <si>
    <t>396925</t>
  </si>
  <si>
    <t>396926</t>
  </si>
  <si>
    <t>396927</t>
  </si>
  <si>
    <t>396586</t>
  </si>
  <si>
    <t>396587</t>
  </si>
  <si>
    <t>396588</t>
  </si>
  <si>
    <t>396589</t>
  </si>
  <si>
    <t>396590</t>
  </si>
  <si>
    <t>396591</t>
  </si>
  <si>
    <t>396592</t>
  </si>
  <si>
    <t>396593</t>
  </si>
  <si>
    <t>396594</t>
  </si>
  <si>
    <t>396595</t>
  </si>
  <si>
    <t>396596</t>
  </si>
  <si>
    <t>396597</t>
  </si>
  <si>
    <t>396598</t>
  </si>
  <si>
    <t>396599</t>
  </si>
  <si>
    <t>396600</t>
  </si>
  <si>
    <t>396601</t>
  </si>
  <si>
    <t>396602</t>
  </si>
  <si>
    <t>396603</t>
  </si>
  <si>
    <t>396604</t>
  </si>
  <si>
    <t>396605</t>
  </si>
  <si>
    <t>396606</t>
  </si>
  <si>
    <t>396607</t>
  </si>
  <si>
    <t>396608</t>
  </si>
  <si>
    <t>396609</t>
  </si>
  <si>
    <t>396610</t>
  </si>
  <si>
    <t>396611</t>
  </si>
  <si>
    <t>396612</t>
  </si>
  <si>
    <t>396613</t>
  </si>
  <si>
    <t>396614</t>
  </si>
  <si>
    <t>396615</t>
  </si>
  <si>
    <t>396616</t>
  </si>
  <si>
    <t>396617</t>
  </si>
  <si>
    <t>396618</t>
  </si>
  <si>
    <t>396619</t>
  </si>
  <si>
    <t>396620</t>
  </si>
  <si>
    <t>396621</t>
  </si>
  <si>
    <t>396622</t>
  </si>
  <si>
    <t>396623</t>
  </si>
  <si>
    <t>396625</t>
  </si>
  <si>
    <t>396626</t>
  </si>
  <si>
    <t>396627</t>
  </si>
  <si>
    <t>396630</t>
  </si>
  <si>
    <t>396559</t>
  </si>
  <si>
    <t>396560</t>
  </si>
  <si>
    <t>396561</t>
  </si>
  <si>
    <t>396562</t>
  </si>
  <si>
    <t>396563</t>
  </si>
  <si>
    <t>396565</t>
  </si>
  <si>
    <t>396566</t>
  </si>
  <si>
    <t>396567</t>
  </si>
  <si>
    <t>396568</t>
  </si>
  <si>
    <t>396569</t>
  </si>
  <si>
    <t>396570</t>
  </si>
  <si>
    <t>396571</t>
  </si>
  <si>
    <t>396575</t>
  </si>
  <si>
    <t>396576</t>
  </si>
  <si>
    <t>396577</t>
  </si>
  <si>
    <t>396578</t>
  </si>
  <si>
    <t>396579</t>
  </si>
  <si>
    <t>396580</t>
  </si>
  <si>
    <t>396581</t>
  </si>
  <si>
    <t>396583</t>
  </si>
  <si>
    <t>396584</t>
  </si>
  <si>
    <t>396585</t>
  </si>
  <si>
    <t>397764</t>
  </si>
  <si>
    <t>396715</t>
  </si>
  <si>
    <t>396716</t>
  </si>
  <si>
    <t>396863</t>
  </si>
  <si>
    <t>396864</t>
  </si>
  <si>
    <t>397812</t>
  </si>
  <si>
    <t>397813</t>
  </si>
  <si>
    <t>397814</t>
  </si>
  <si>
    <t>397815</t>
  </si>
  <si>
    <t>397816</t>
  </si>
  <si>
    <t>397817</t>
  </si>
  <si>
    <t>397818</t>
  </si>
  <si>
    <t>397819</t>
  </si>
  <si>
    <t>397820</t>
  </si>
  <si>
    <t>397821</t>
  </si>
  <si>
    <t>397822</t>
  </si>
  <si>
    <t>397823</t>
  </si>
  <si>
    <t>397824</t>
  </si>
  <si>
    <t>397825</t>
  </si>
  <si>
    <t>397826</t>
  </si>
  <si>
    <t>397827</t>
  </si>
  <si>
    <t>518550</t>
  </si>
  <si>
    <t>518551</t>
  </si>
  <si>
    <t>527985</t>
  </si>
  <si>
    <t>518552</t>
  </si>
  <si>
    <t>422190</t>
  </si>
  <si>
    <t>518553</t>
  </si>
  <si>
    <t>397834</t>
  </si>
  <si>
    <t>397835</t>
  </si>
  <si>
    <t>397836</t>
  </si>
  <si>
    <t>397837</t>
  </si>
  <si>
    <t>397838</t>
  </si>
  <si>
    <t>397839</t>
  </si>
  <si>
    <t>397840</t>
  </si>
  <si>
    <t>397841</t>
  </si>
  <si>
    <t>397842</t>
  </si>
  <si>
    <t>397843</t>
  </si>
  <si>
    <t>397844</t>
  </si>
  <si>
    <t>397845</t>
  </si>
  <si>
    <t>397846</t>
  </si>
  <si>
    <t>397847</t>
  </si>
  <si>
    <t>397848</t>
  </si>
  <si>
    <t>397849</t>
  </si>
  <si>
    <t>518554</t>
  </si>
  <si>
    <t>518555</t>
  </si>
  <si>
    <t>518556</t>
  </si>
  <si>
    <t>518557</t>
  </si>
  <si>
    <t>518558</t>
  </si>
  <si>
    <t>518559</t>
  </si>
  <si>
    <t>518560</t>
  </si>
  <si>
    <t>397806</t>
  </si>
  <si>
    <t>397807</t>
  </si>
  <si>
    <t>397808</t>
  </si>
  <si>
    <t>397809</t>
  </si>
  <si>
    <t>397810</t>
  </si>
  <si>
    <t>397811</t>
  </si>
  <si>
    <t>518547</t>
  </si>
  <si>
    <t>518548</t>
  </si>
  <si>
    <t>518549</t>
  </si>
  <si>
    <t>396951</t>
  </si>
  <si>
    <t>396952</t>
  </si>
  <si>
    <t>396953</t>
  </si>
  <si>
    <t>396954</t>
  </si>
  <si>
    <t>396955</t>
  </si>
  <si>
    <t>396956</t>
  </si>
  <si>
    <t>396957</t>
  </si>
  <si>
    <t>396958</t>
  </si>
  <si>
    <t>396959</t>
  </si>
  <si>
    <t>396960</t>
  </si>
  <si>
    <t>396961</t>
  </si>
  <si>
    <t>396962</t>
  </si>
  <si>
    <t>396963</t>
  </si>
  <si>
    <t>396964</t>
  </si>
  <si>
    <t>396965</t>
  </si>
  <si>
    <t>396966</t>
  </si>
  <si>
    <t>396967</t>
  </si>
  <si>
    <t>396968</t>
  </si>
  <si>
    <t>396969</t>
  </si>
  <si>
    <t>396970</t>
  </si>
  <si>
    <t>396971</t>
  </si>
  <si>
    <t>396972</t>
  </si>
  <si>
    <t>396973</t>
  </si>
  <si>
    <t>396974</t>
  </si>
  <si>
    <t>396975</t>
  </si>
  <si>
    <t>396976</t>
  </si>
  <si>
    <t>396977</t>
  </si>
  <si>
    <t>396978</t>
  </si>
  <si>
    <t>396979</t>
  </si>
  <si>
    <t>396980</t>
  </si>
  <si>
    <t>396981</t>
  </si>
  <si>
    <t>396982</t>
  </si>
  <si>
    <t>396983</t>
  </si>
  <si>
    <t>396984</t>
  </si>
  <si>
    <t>396985</t>
  </si>
  <si>
    <t>396986</t>
  </si>
  <si>
    <t>396987</t>
  </si>
  <si>
    <t>396988</t>
  </si>
  <si>
    <t>396989</t>
  </si>
  <si>
    <t>396990</t>
  </si>
  <si>
    <t>396991</t>
  </si>
  <si>
    <t>396992</t>
  </si>
  <si>
    <t>396930</t>
  </si>
  <si>
    <t>396931</t>
  </si>
  <si>
    <t>396932</t>
  </si>
  <si>
    <t>396933</t>
  </si>
  <si>
    <t>396949</t>
  </si>
  <si>
    <t>396936</t>
  </si>
  <si>
    <t>396937</t>
  </si>
  <si>
    <t>396938</t>
  </si>
  <si>
    <t>396939</t>
  </si>
  <si>
    <t>396940</t>
  </si>
  <si>
    <t>396941</t>
  </si>
  <si>
    <t>396942</t>
  </si>
  <si>
    <t>396943</t>
  </si>
  <si>
    <t>396944</t>
  </si>
  <si>
    <t>396945</t>
  </si>
  <si>
    <t>396946</t>
  </si>
  <si>
    <t>396947</t>
  </si>
  <si>
    <t>396950</t>
  </si>
  <si>
    <t>396993</t>
  </si>
  <si>
    <t>396994</t>
  </si>
  <si>
    <t>397369</t>
  </si>
  <si>
    <t>397370</t>
  </si>
  <si>
    <t>397371</t>
  </si>
  <si>
    <t>397372</t>
  </si>
  <si>
    <t>397373</t>
  </si>
  <si>
    <t>397374</t>
  </si>
  <si>
    <t>397375</t>
  </si>
  <si>
    <t>397376</t>
  </si>
  <si>
    <t>397377</t>
  </si>
  <si>
    <t>397378</t>
  </si>
  <si>
    <t>397379</t>
  </si>
  <si>
    <t>397380</t>
  </si>
  <si>
    <t>397381</t>
  </si>
  <si>
    <t>397382</t>
  </si>
  <si>
    <t>397383</t>
  </si>
  <si>
    <t>397384</t>
  </si>
  <si>
    <t>397385</t>
  </si>
  <si>
    <t>397386</t>
  </si>
  <si>
    <t>397387</t>
  </si>
  <si>
    <t>397388</t>
  </si>
  <si>
    <t>397389</t>
  </si>
  <si>
    <t>397391</t>
  </si>
  <si>
    <t>397392</t>
  </si>
  <si>
    <t>397393</t>
  </si>
  <si>
    <t>397394</t>
  </si>
  <si>
    <t>397395</t>
  </si>
  <si>
    <t>397396</t>
  </si>
  <si>
    <t>397397</t>
  </si>
  <si>
    <t>397398</t>
  </si>
  <si>
    <t>397399</t>
  </si>
  <si>
    <t>397390</t>
  </si>
  <si>
    <t>397757</t>
  </si>
  <si>
    <t>397759</t>
  </si>
  <si>
    <t>397760</t>
  </si>
  <si>
    <t>397762</t>
  </si>
  <si>
    <t>397751</t>
  </si>
  <si>
    <t>397752</t>
  </si>
  <si>
    <t>397753</t>
  </si>
  <si>
    <t>397754</t>
  </si>
  <si>
    <t>397755</t>
  </si>
  <si>
    <t>397756</t>
  </si>
  <si>
    <t>397748</t>
  </si>
  <si>
    <t>397749</t>
  </si>
  <si>
    <t>397750</t>
  </si>
  <si>
    <t>397765</t>
  </si>
  <si>
    <t>397766</t>
  </si>
  <si>
    <t>397767</t>
  </si>
  <si>
    <t>481350</t>
  </si>
  <si>
    <t>461088</t>
  </si>
  <si>
    <t>417299</t>
  </si>
  <si>
    <t>396780</t>
  </si>
  <si>
    <t>396781</t>
  </si>
  <si>
    <t>396928</t>
  </si>
  <si>
    <t>396929</t>
  </si>
  <si>
    <t>397802</t>
  </si>
  <si>
    <t>397803</t>
  </si>
  <si>
    <t>397804</t>
  </si>
  <si>
    <t>397805</t>
  </si>
  <si>
    <t>397831</t>
  </si>
  <si>
    <t>397832</t>
  </si>
  <si>
    <t>397833</t>
  </si>
  <si>
    <t>489987</t>
  </si>
  <si>
    <t>518634</t>
  </si>
  <si>
    <t>518633</t>
  </si>
  <si>
    <t>518632</t>
  </si>
  <si>
    <t>454363</t>
  </si>
  <si>
    <t>468849</t>
  </si>
  <si>
    <t>459760</t>
  </si>
  <si>
    <t>468850</t>
  </si>
  <si>
    <t>518511</t>
  </si>
  <si>
    <t>462468</t>
  </si>
  <si>
    <t>467233</t>
  </si>
  <si>
    <t>409245</t>
  </si>
  <si>
    <t>409247</t>
  </si>
  <si>
    <t>409248</t>
  </si>
  <si>
    <t>409246</t>
  </si>
  <si>
    <t>409256</t>
  </si>
  <si>
    <t>409250</t>
  </si>
  <si>
    <t>409253</t>
  </si>
  <si>
    <t>409259</t>
  </si>
  <si>
    <t>518639</t>
  </si>
  <si>
    <t>518637</t>
  </si>
  <si>
    <t>518638</t>
  </si>
  <si>
    <t>518636</t>
  </si>
  <si>
    <t>518635</t>
  </si>
  <si>
    <t>486136</t>
  </si>
  <si>
    <t>421346</t>
  </si>
  <si>
    <t>421347</t>
  </si>
  <si>
    <t>421348</t>
  </si>
  <si>
    <t>421349</t>
  </si>
  <si>
    <t>421350</t>
  </si>
  <si>
    <t>421351</t>
  </si>
  <si>
    <t>421352</t>
  </si>
  <si>
    <t>489687</t>
  </si>
  <si>
    <t>518509</t>
  </si>
  <si>
    <t>518502</t>
  </si>
  <si>
    <t>518494</t>
  </si>
  <si>
    <t>475081</t>
  </si>
  <si>
    <t>518499</t>
  </si>
  <si>
    <t>518491</t>
  </si>
  <si>
    <t>397773</t>
  </si>
  <si>
    <t>397774</t>
  </si>
  <si>
    <t>518516</t>
  </si>
  <si>
    <t>518519</t>
  </si>
  <si>
    <t>518520</t>
  </si>
  <si>
    <t>397778</t>
  </si>
  <si>
    <t>397779</t>
  </si>
  <si>
    <t>397781</t>
  </si>
  <si>
    <t>397782</t>
  </si>
  <si>
    <t>397784</t>
  </si>
  <si>
    <t>527922</t>
  </si>
  <si>
    <t>527923</t>
  </si>
  <si>
    <t>397787</t>
  </si>
  <si>
    <t>397788</t>
  </si>
  <si>
    <t>397789</t>
  </si>
  <si>
    <t>518523</t>
  </si>
  <si>
    <t>518524</t>
  </si>
  <si>
    <t>518526</t>
  </si>
  <si>
    <t>518527</t>
  </si>
  <si>
    <t>518529</t>
  </si>
  <si>
    <t>518530</t>
  </si>
  <si>
    <t>518532</t>
  </si>
  <si>
    <t>397793</t>
  </si>
  <si>
    <t>397794</t>
  </si>
  <si>
    <t>397795</t>
  </si>
  <si>
    <t>397796</t>
  </si>
  <si>
    <t>398924</t>
  </si>
  <si>
    <t>398925</t>
  </si>
  <si>
    <t>397797</t>
  </si>
  <si>
    <t>397798</t>
  </si>
  <si>
    <t>422189</t>
  </si>
  <si>
    <t>518538</t>
  </si>
  <si>
    <t>518540</t>
  </si>
  <si>
    <t>518543</t>
  </si>
  <si>
    <t>533216</t>
  </si>
  <si>
    <t>534176</t>
  </si>
  <si>
    <t>534179</t>
  </si>
  <si>
    <t>533225</t>
  </si>
  <si>
    <t>534295</t>
  </si>
  <si>
    <t>534296</t>
  </si>
  <si>
    <t>533204</t>
  </si>
  <si>
    <t>534148</t>
  </si>
  <si>
    <t>534172</t>
  </si>
  <si>
    <t>533217</t>
  </si>
  <si>
    <t>534293</t>
  </si>
  <si>
    <t>534294</t>
  </si>
  <si>
    <t>533229</t>
  </si>
  <si>
    <t>534291</t>
  </si>
  <si>
    <t>534292</t>
  </si>
  <si>
    <t>533768</t>
  </si>
  <si>
    <t>534299</t>
  </si>
  <si>
    <t>534300</t>
  </si>
  <si>
    <t>533228</t>
  </si>
  <si>
    <t>534289</t>
  </si>
  <si>
    <t>534290</t>
  </si>
  <si>
    <t>533767</t>
  </si>
  <si>
    <t>534297</t>
  </si>
  <si>
    <t>534298</t>
  </si>
  <si>
    <t>533966</t>
  </si>
  <si>
    <t>534309</t>
  </si>
  <si>
    <t>534310</t>
  </si>
  <si>
    <t>533968</t>
  </si>
  <si>
    <t>534316</t>
  </si>
  <si>
    <t>534317</t>
  </si>
  <si>
    <t>533965</t>
  </si>
  <si>
    <t>534303</t>
  </si>
  <si>
    <t>534308</t>
  </si>
  <si>
    <t>534078</t>
  </si>
  <si>
    <t>533967</t>
  </si>
  <si>
    <t>534312</t>
  </si>
  <si>
    <t>534313</t>
  </si>
  <si>
    <t>534362</t>
  </si>
  <si>
    <t>534364</t>
  </si>
  <si>
    <t>534125</t>
  </si>
  <si>
    <t>534366</t>
  </si>
  <si>
    <t>534368</t>
  </si>
  <si>
    <t>534049</t>
  </si>
  <si>
    <t>534323</t>
  </si>
  <si>
    <t>534332</t>
  </si>
  <si>
    <t>534052</t>
  </si>
  <si>
    <t>534337</t>
  </si>
  <si>
    <t>534342</t>
  </si>
  <si>
    <t>533972</t>
  </si>
  <si>
    <t>534318</t>
  </si>
  <si>
    <t>533974</t>
  </si>
  <si>
    <t>534320</t>
  </si>
  <si>
    <t>534034</t>
  </si>
  <si>
    <t>534321</t>
  </si>
  <si>
    <t>534048</t>
  </si>
  <si>
    <t>534322</t>
  </si>
  <si>
    <t>534145</t>
  </si>
  <si>
    <t>534360</t>
  </si>
  <si>
    <t>534361</t>
  </si>
  <si>
    <t>534135</t>
  </si>
  <si>
    <t>534358</t>
  </si>
  <si>
    <t>534359</t>
  </si>
  <si>
    <t>534132</t>
  </si>
  <si>
    <t>534349</t>
  </si>
  <si>
    <t>534357</t>
  </si>
  <si>
    <t>534130</t>
  </si>
  <si>
    <t>534346</t>
  </si>
  <si>
    <t>534347</t>
  </si>
  <si>
    <t>494286</t>
  </si>
  <si>
    <t>494284</t>
  </si>
  <si>
    <t>474963</t>
  </si>
  <si>
    <t>504786</t>
  </si>
  <si>
    <t>503827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</si>
</sst>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_-* #,##0.00\ &quot;€&quot;_-;\-* #,##0.00\ &quot;€&quot;_-;_-* &quot;-&quot;??\ &quot;€&quot;_-;_-@_-"/>
    <numFmt numFmtId="165" formatCode="0.0"/>
    <numFmt numFmtId="166" formatCode="#,##0.0000_ ;\-#,##0.0000\ "/>
    <numFmt numFmtId="167" formatCode="#,##0.00_ ;\-#,##0.00\ "/>
    <numFmt numFmtId="168" formatCode="_-* #,##0.0000\ [$€-1]_-;\-* #,##0.0000\ [$€-1]_-;_-* &quot;-&quot;??\ [$€-1]_-;_-@_-"/>
    <numFmt numFmtId="169" formatCode="#,##0&quot;.&quot;"/>
    <numFmt numFmtId="170" formatCode="#,##0&quot; mm&quot;"/>
    <numFmt numFmtId="171" formatCode="#,###,###.00000"/>
    <numFmt numFmtId="172" formatCode="##,###,###,###.00000"/>
  </numFmts>
  <fonts count="64">
    <font>
      <sz val="11"/>
      <color theme="1"/>
      <name val="RotisSanSerTE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9"/>
      <name val="Verdana"/>
      <family val="2"/>
      <charset val="238"/>
    </font>
    <font>
      <b/>
      <sz val="16"/>
      <name val="Arial"/>
      <family val="2"/>
      <charset val="238"/>
    </font>
    <font>
      <b/>
      <sz val="9"/>
      <color indexed="81"/>
      <name val="Tahoma"/>
      <family val="2"/>
      <charset val="238"/>
    </font>
    <font>
      <sz val="12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66CC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Verdana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0" tint="-0.499984740745262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sz val="12"/>
      <color rgb="FFFFFF00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4"/>
      <color rgb="FFFF0000"/>
      <name val="Verdana"/>
      <family val="2"/>
      <charset val="238"/>
    </font>
    <font>
      <sz val="11"/>
      <color theme="1"/>
      <name val="RotisSanSerTE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0"/>
      <name val="Arial"/>
      <family val="2"/>
      <charset val="238"/>
    </font>
    <font>
      <sz val="7"/>
      <color indexed="8"/>
      <name val="Arial"/>
      <family val="2"/>
      <charset val="238"/>
    </font>
    <font>
      <sz val="9"/>
      <color indexed="10"/>
      <name val="Arial"/>
      <family val="2"/>
      <charset val="238"/>
    </font>
    <font>
      <b/>
      <sz val="11"/>
      <color rgb="FFFF0000"/>
      <name val="RotisSanSerTEE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sz val="11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2B9E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499984740745262"/>
      </top>
      <bottom style="medium">
        <color theme="0" tint="-0.14996795556505021"/>
      </bottom>
      <diagonal/>
    </border>
    <border>
      <left style="medium">
        <color theme="4"/>
      </left>
      <right/>
      <top style="medium">
        <color theme="4"/>
      </top>
      <bottom style="medium">
        <color theme="4" tint="0.39994506668294322"/>
      </bottom>
      <diagonal/>
    </border>
    <border>
      <left/>
      <right/>
      <top style="medium">
        <color theme="4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/>
      </top>
      <bottom style="medium">
        <color theme="4" tint="0.3999450666829432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1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34998626667073579"/>
      </right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9" fillId="0" borderId="0"/>
    <xf numFmtId="164" fontId="42" fillId="0" borderId="0" applyFont="0" applyFill="0" applyBorder="0" applyAlignment="0" applyProtection="0"/>
    <xf numFmtId="0" fontId="1" fillId="0" borderId="0"/>
    <xf numFmtId="0" fontId="63" fillId="0" borderId="0"/>
  </cellStyleXfs>
  <cellXfs count="356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23" fillId="2" borderId="0" xfId="0" applyFont="1" applyFill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3" borderId="0" xfId="0" applyFont="1" applyFill="1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24" fillId="2" borderId="0" xfId="0" applyFont="1" applyFill="1" applyAlignment="1" applyProtection="1">
      <alignment horizontal="right" vertical="center"/>
      <protection hidden="1"/>
    </xf>
    <xf numFmtId="0" fontId="26" fillId="4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0" fillId="5" borderId="1" xfId="0" applyFill="1" applyBorder="1" applyAlignment="1" applyProtection="1">
      <alignment horizontal="left"/>
      <protection hidden="1"/>
    </xf>
    <xf numFmtId="0" fontId="0" fillId="6" borderId="1" xfId="0" applyFill="1" applyBorder="1" applyAlignment="1" applyProtection="1">
      <alignment horizontal="left"/>
      <protection hidden="1"/>
    </xf>
    <xf numFmtId="0" fontId="0" fillId="7" borderId="1" xfId="0" applyFill="1" applyBorder="1" applyProtection="1">
      <protection hidden="1"/>
    </xf>
    <xf numFmtId="0" fontId="0" fillId="8" borderId="1" xfId="0" applyFill="1" applyBorder="1" applyProtection="1">
      <protection hidden="1"/>
    </xf>
    <xf numFmtId="0" fontId="0" fillId="5" borderId="1" xfId="0" applyFill="1" applyBorder="1" applyProtection="1">
      <protection hidden="1"/>
    </xf>
    <xf numFmtId="0" fontId="0" fillId="6" borderId="1" xfId="0" applyFill="1" applyBorder="1" applyProtection="1">
      <protection hidden="1"/>
    </xf>
    <xf numFmtId="0" fontId="0" fillId="0" borderId="2" xfId="0" applyBorder="1" applyAlignment="1" applyProtection="1">
      <alignment horizontal="right"/>
      <protection hidden="1"/>
    </xf>
    <xf numFmtId="0" fontId="0" fillId="0" borderId="3" xfId="0" applyBorder="1" applyAlignment="1" applyProtection="1">
      <alignment horizontal="right"/>
      <protection hidden="1"/>
    </xf>
    <xf numFmtId="0" fontId="0" fillId="0" borderId="4" xfId="0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0" fontId="28" fillId="0" borderId="0" xfId="0" applyFont="1" applyProtection="1">
      <protection hidden="1"/>
    </xf>
    <xf numFmtId="0" fontId="12" fillId="2" borderId="0" xfId="0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right"/>
      <protection hidden="1"/>
    </xf>
    <xf numFmtId="0" fontId="2" fillId="0" borderId="0" xfId="0" applyFont="1" applyAlignment="1" applyProtection="1">
      <alignment vertical="center"/>
      <protection locked="0" hidden="1"/>
    </xf>
    <xf numFmtId="0" fontId="14" fillId="0" borderId="0" xfId="0" applyFont="1" applyAlignment="1" applyProtection="1">
      <alignment vertical="center"/>
      <protection locked="0" hidden="1"/>
    </xf>
    <xf numFmtId="0" fontId="23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6" fillId="0" borderId="0" xfId="0" applyFont="1" applyAlignment="1" applyProtection="1">
      <alignment vertical="center"/>
      <protection locked="0" hidden="1"/>
    </xf>
    <xf numFmtId="0" fontId="33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/>
      <protection locked="0" hidden="1"/>
    </xf>
    <xf numFmtId="0" fontId="0" fillId="5" borderId="1" xfId="0" applyFill="1" applyBorder="1" applyAlignment="1" applyProtection="1">
      <alignment horizontal="left" wrapText="1"/>
      <protection hidden="1"/>
    </xf>
    <xf numFmtId="44" fontId="2" fillId="0" borderId="0" xfId="5" applyNumberFormat="1" applyFont="1" applyProtection="1">
      <protection hidden="1"/>
    </xf>
    <xf numFmtId="0" fontId="23" fillId="2" borderId="16" xfId="1" applyFont="1" applyFill="1" applyBorder="1" applyAlignment="1" applyProtection="1">
      <alignment horizontal="center" vertical="center"/>
      <protection hidden="1"/>
    </xf>
    <xf numFmtId="0" fontId="2" fillId="13" borderId="22" xfId="0" applyFont="1" applyFill="1" applyBorder="1" applyProtection="1">
      <protection locked="0"/>
    </xf>
    <xf numFmtId="0" fontId="43" fillId="0" borderId="0" xfId="0" applyFont="1" applyProtection="1">
      <protection hidden="1"/>
    </xf>
    <xf numFmtId="0" fontId="2" fillId="13" borderId="23" xfId="0" applyFont="1" applyFill="1" applyBorder="1" applyProtection="1">
      <protection locked="0"/>
    </xf>
    <xf numFmtId="0" fontId="43" fillId="0" borderId="0" xfId="0" applyFont="1" applyAlignment="1" applyProtection="1">
      <alignment horizontal="right" vertical="center"/>
      <protection hidden="1"/>
    </xf>
    <xf numFmtId="14" fontId="43" fillId="0" borderId="24" xfId="0" applyNumberFormat="1" applyFont="1" applyBorder="1" applyAlignment="1" applyProtection="1">
      <alignment horizontal="center" vertical="center"/>
      <protection hidden="1"/>
    </xf>
    <xf numFmtId="0" fontId="2" fillId="13" borderId="25" xfId="0" applyFont="1" applyFill="1" applyBorder="1" applyProtection="1">
      <protection locked="0"/>
    </xf>
    <xf numFmtId="14" fontId="43" fillId="3" borderId="24" xfId="0" applyNumberFormat="1" applyFont="1" applyFill="1" applyBorder="1" applyAlignment="1" applyProtection="1">
      <alignment horizontal="center" vertical="center"/>
      <protection hidden="1"/>
    </xf>
    <xf numFmtId="44" fontId="2" fillId="0" borderId="0" xfId="5" applyNumberFormat="1" applyFont="1" applyBorder="1" applyProtection="1">
      <protection hidden="1"/>
    </xf>
    <xf numFmtId="0" fontId="44" fillId="0" borderId="26" xfId="0" applyFont="1" applyBorder="1" applyProtection="1">
      <protection hidden="1"/>
    </xf>
    <xf numFmtId="0" fontId="44" fillId="11" borderId="27" xfId="0" applyFont="1" applyFill="1" applyBorder="1" applyProtection="1">
      <protection hidden="1"/>
    </xf>
    <xf numFmtId="0" fontId="44" fillId="0" borderId="27" xfId="0" applyFont="1" applyBorder="1" applyProtection="1">
      <protection hidden="1"/>
    </xf>
    <xf numFmtId="0" fontId="44" fillId="11" borderId="27" xfId="0" applyFont="1" applyFill="1" applyBorder="1" applyAlignment="1" applyProtection="1">
      <alignment horizontal="center" textRotation="90"/>
      <protection hidden="1"/>
    </xf>
    <xf numFmtId="44" fontId="44" fillId="11" borderId="27" xfId="5" applyNumberFormat="1" applyFont="1" applyFill="1" applyBorder="1" applyAlignment="1" applyProtection="1">
      <alignment horizontal="center"/>
      <protection hidden="1"/>
    </xf>
    <xf numFmtId="44" fontId="44" fillId="0" borderId="27" xfId="5" applyNumberFormat="1" applyFont="1" applyFill="1" applyBorder="1" applyAlignment="1" applyProtection="1">
      <alignment horizontal="center" wrapText="1"/>
      <protection hidden="1"/>
    </xf>
    <xf numFmtId="0" fontId="44" fillId="11" borderId="27" xfId="0" applyFont="1" applyFill="1" applyBorder="1" applyAlignment="1" applyProtection="1">
      <alignment horizontal="center" wrapText="1"/>
      <protection hidden="1"/>
    </xf>
    <xf numFmtId="0" fontId="44" fillId="11" borderId="28" xfId="0" applyFont="1" applyFill="1" applyBorder="1" applyAlignment="1" applyProtection="1">
      <alignment horizontal="center"/>
      <protection hidden="1"/>
    </xf>
    <xf numFmtId="166" fontId="45" fillId="14" borderId="1" xfId="6" applyNumberFormat="1" applyFont="1" applyFill="1" applyBorder="1" applyAlignment="1" applyProtection="1">
      <alignment horizontal="center" vertical="center" wrapText="1"/>
      <protection hidden="1"/>
    </xf>
    <xf numFmtId="0" fontId="23" fillId="13" borderId="0" xfId="0" applyFont="1" applyFill="1" applyProtection="1">
      <protection hidden="1"/>
    </xf>
    <xf numFmtId="3" fontId="7" fillId="15" borderId="29" xfId="0" applyNumberFormat="1" applyFont="1" applyFill="1" applyBorder="1" applyAlignment="1" applyProtection="1">
      <alignment horizontal="left" vertical="center"/>
      <protection hidden="1"/>
    </xf>
    <xf numFmtId="0" fontId="43" fillId="0" borderId="30" xfId="0" applyFont="1" applyBorder="1" applyProtection="1">
      <protection hidden="1"/>
    </xf>
    <xf numFmtId="0" fontId="43" fillId="0" borderId="30" xfId="0" applyFont="1" applyBorder="1" applyAlignment="1" applyProtection="1">
      <alignment horizontal="center" vertical="center"/>
      <protection hidden="1"/>
    </xf>
    <xf numFmtId="0" fontId="7" fillId="15" borderId="30" xfId="0" applyFont="1" applyFill="1" applyBorder="1" applyAlignment="1" applyProtection="1">
      <alignment horizontal="center" vertical="center"/>
      <protection locked="0"/>
    </xf>
    <xf numFmtId="0" fontId="7" fillId="0" borderId="30" xfId="0" applyFont="1" applyBorder="1" applyProtection="1">
      <protection hidden="1"/>
    </xf>
    <xf numFmtId="167" fontId="3" fillId="0" borderId="30" xfId="6" applyNumberFormat="1" applyFont="1" applyBorder="1" applyProtection="1">
      <protection hidden="1"/>
    </xf>
    <xf numFmtId="168" fontId="45" fillId="0" borderId="30" xfId="6" applyNumberFormat="1" applyFont="1" applyBorder="1" applyProtection="1">
      <protection hidden="1"/>
    </xf>
    <xf numFmtId="166" fontId="45" fillId="14" borderId="31" xfId="6" applyNumberFormat="1" applyFont="1" applyFill="1" applyBorder="1" applyProtection="1">
      <protection hidden="1"/>
    </xf>
    <xf numFmtId="3" fontId="7" fillId="15" borderId="32" xfId="0" applyNumberFormat="1" applyFont="1" applyFill="1" applyBorder="1" applyAlignment="1" applyProtection="1">
      <alignment horizontal="left" vertical="center"/>
      <protection hidden="1"/>
    </xf>
    <xf numFmtId="0" fontId="43" fillId="0" borderId="33" xfId="0" applyFont="1" applyBorder="1" applyProtection="1">
      <protection hidden="1"/>
    </xf>
    <xf numFmtId="0" fontId="43" fillId="0" borderId="33" xfId="0" applyFont="1" applyBorder="1" applyAlignment="1" applyProtection="1">
      <alignment horizontal="center" vertical="center"/>
      <protection hidden="1"/>
    </xf>
    <xf numFmtId="0" fontId="7" fillId="15" borderId="33" xfId="0" applyFont="1" applyFill="1" applyBorder="1" applyAlignment="1" applyProtection="1">
      <alignment horizontal="center" vertical="center"/>
      <protection locked="0"/>
    </xf>
    <xf numFmtId="0" fontId="7" fillId="0" borderId="33" xfId="0" applyFont="1" applyBorder="1" applyProtection="1">
      <protection hidden="1"/>
    </xf>
    <xf numFmtId="168" fontId="45" fillId="0" borderId="33" xfId="6" applyNumberFormat="1" applyFont="1" applyBorder="1" applyProtection="1">
      <protection hidden="1"/>
    </xf>
    <xf numFmtId="0" fontId="43" fillId="0" borderId="33" xfId="0" applyFont="1" applyBorder="1" applyAlignment="1" applyProtection="1">
      <alignment horizontal="center" vertical="center"/>
      <protection locked="0"/>
    </xf>
    <xf numFmtId="3" fontId="7" fillId="15" borderId="35" xfId="0" applyNumberFormat="1" applyFont="1" applyFill="1" applyBorder="1" applyAlignment="1" applyProtection="1">
      <alignment horizontal="left" vertical="center"/>
      <protection hidden="1"/>
    </xf>
    <xf numFmtId="0" fontId="43" fillId="0" borderId="36" xfId="0" applyFont="1" applyBorder="1" applyProtection="1">
      <protection hidden="1"/>
    </xf>
    <xf numFmtId="0" fontId="43" fillId="0" borderId="36" xfId="0" applyFont="1" applyBorder="1" applyAlignment="1" applyProtection="1">
      <alignment horizontal="center" vertical="center"/>
      <protection hidden="1"/>
    </xf>
    <xf numFmtId="0" fontId="7" fillId="15" borderId="36" xfId="0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Protection="1">
      <protection hidden="1"/>
    </xf>
    <xf numFmtId="167" fontId="3" fillId="0" borderId="36" xfId="6" applyNumberFormat="1" applyFont="1" applyBorder="1" applyProtection="1">
      <protection hidden="1"/>
    </xf>
    <xf numFmtId="168" fontId="45" fillId="0" borderId="36" xfId="6" applyNumberFormat="1" applyFont="1" applyBorder="1" applyProtection="1">
      <protection hidden="1"/>
    </xf>
    <xf numFmtId="0" fontId="43" fillId="0" borderId="36" xfId="0" applyFont="1" applyBorder="1" applyAlignment="1" applyProtection="1">
      <alignment horizontal="center" vertical="center"/>
      <protection locked="0"/>
    </xf>
    <xf numFmtId="3" fontId="7" fillId="15" borderId="37" xfId="0" applyNumberFormat="1" applyFont="1" applyFill="1" applyBorder="1" applyAlignment="1" applyProtection="1">
      <alignment horizontal="left" vertical="center"/>
      <protection hidden="1"/>
    </xf>
    <xf numFmtId="0" fontId="43" fillId="0" borderId="38" xfId="0" applyFont="1" applyBorder="1" applyProtection="1">
      <protection hidden="1"/>
    </xf>
    <xf numFmtId="0" fontId="43" fillId="0" borderId="38" xfId="0" applyFont="1" applyBorder="1" applyAlignment="1" applyProtection="1">
      <alignment horizontal="center" vertical="center"/>
      <protection hidden="1"/>
    </xf>
    <xf numFmtId="0" fontId="7" fillId="15" borderId="38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Protection="1">
      <protection hidden="1"/>
    </xf>
    <xf numFmtId="168" fontId="45" fillId="0" borderId="38" xfId="6" applyNumberFormat="1" applyFont="1" applyBorder="1" applyProtection="1">
      <protection hidden="1"/>
    </xf>
    <xf numFmtId="1" fontId="43" fillId="0" borderId="38" xfId="0" applyNumberFormat="1" applyFont="1" applyBorder="1" applyAlignment="1" applyProtection="1">
      <alignment horizontal="center"/>
      <protection locked="0"/>
    </xf>
    <xf numFmtId="49" fontId="43" fillId="0" borderId="39" xfId="0" applyNumberFormat="1" applyFont="1" applyBorder="1" applyAlignment="1" applyProtection="1">
      <alignment horizontal="center"/>
      <protection locked="0"/>
    </xf>
    <xf numFmtId="0" fontId="23" fillId="16" borderId="0" xfId="0" applyFont="1" applyFill="1" applyProtection="1">
      <protection hidden="1"/>
    </xf>
    <xf numFmtId="3" fontId="7" fillId="15" borderId="40" xfId="0" applyNumberFormat="1" applyFont="1" applyFill="1" applyBorder="1" applyAlignment="1" applyProtection="1">
      <alignment horizontal="left" vertical="center"/>
      <protection hidden="1"/>
    </xf>
    <xf numFmtId="0" fontId="43" fillId="0" borderId="31" xfId="0" applyFont="1" applyBorder="1" applyProtection="1">
      <protection hidden="1"/>
    </xf>
    <xf numFmtId="0" fontId="43" fillId="0" borderId="31" xfId="0" applyFont="1" applyBorder="1" applyAlignment="1" applyProtection="1">
      <alignment horizontal="center" vertical="center"/>
      <protection hidden="1"/>
    </xf>
    <xf numFmtId="0" fontId="7" fillId="15" borderId="31" xfId="0" applyFont="1" applyFill="1" applyBorder="1" applyAlignment="1" applyProtection="1">
      <alignment horizontal="center" vertical="center"/>
      <protection locked="0"/>
    </xf>
    <xf numFmtId="0" fontId="7" fillId="0" borderId="31" xfId="0" applyFont="1" applyBorder="1" applyProtection="1">
      <protection hidden="1"/>
    </xf>
    <xf numFmtId="168" fontId="45" fillId="0" borderId="31" xfId="6" applyNumberFormat="1" applyFont="1" applyBorder="1" applyProtection="1">
      <protection hidden="1"/>
    </xf>
    <xf numFmtId="1" fontId="43" fillId="0" borderId="31" xfId="0" applyNumberFormat="1" applyFont="1" applyBorder="1" applyAlignment="1" applyProtection="1">
      <alignment horizontal="center"/>
      <protection locked="0"/>
    </xf>
    <xf numFmtId="0" fontId="23" fillId="17" borderId="0" xfId="0" applyFont="1" applyFill="1" applyProtection="1">
      <protection hidden="1"/>
    </xf>
    <xf numFmtId="3" fontId="7" fillId="15" borderId="42" xfId="0" applyNumberFormat="1" applyFont="1" applyFill="1" applyBorder="1" applyAlignment="1" applyProtection="1">
      <alignment horizontal="left" vertical="center"/>
      <protection hidden="1"/>
    </xf>
    <xf numFmtId="0" fontId="43" fillId="0" borderId="43" xfId="0" applyFont="1" applyBorder="1" applyProtection="1">
      <protection hidden="1"/>
    </xf>
    <xf numFmtId="0" fontId="43" fillId="0" borderId="43" xfId="0" applyFont="1" applyBorder="1" applyAlignment="1" applyProtection="1">
      <alignment horizontal="center" vertical="center"/>
      <protection hidden="1"/>
    </xf>
    <xf numFmtId="0" fontId="7" fillId="15" borderId="43" xfId="0" applyFont="1" applyFill="1" applyBorder="1" applyAlignment="1" applyProtection="1">
      <alignment horizontal="center" vertical="center"/>
      <protection locked="0"/>
    </xf>
    <xf numFmtId="0" fontId="7" fillId="0" borderId="43" xfId="0" applyFont="1" applyBorder="1" applyProtection="1">
      <protection hidden="1"/>
    </xf>
    <xf numFmtId="168" fontId="45" fillId="0" borderId="43" xfId="6" applyNumberFormat="1" applyFont="1" applyBorder="1" applyProtection="1">
      <protection hidden="1"/>
    </xf>
    <xf numFmtId="1" fontId="43" fillId="0" borderId="43" xfId="0" applyNumberFormat="1" applyFont="1" applyBorder="1" applyAlignment="1" applyProtection="1">
      <alignment horizontal="center"/>
      <protection locked="0"/>
    </xf>
    <xf numFmtId="3" fontId="7" fillId="15" borderId="44" xfId="0" applyNumberFormat="1" applyFont="1" applyFill="1" applyBorder="1" applyAlignment="1" applyProtection="1">
      <alignment horizontal="left" vertical="center"/>
      <protection hidden="1"/>
    </xf>
    <xf numFmtId="0" fontId="43" fillId="0" borderId="45" xfId="0" applyFont="1" applyBorder="1" applyProtection="1">
      <protection hidden="1"/>
    </xf>
    <xf numFmtId="0" fontId="43" fillId="0" borderId="45" xfId="0" applyFont="1" applyBorder="1" applyAlignment="1" applyProtection="1">
      <alignment horizontal="center" vertical="center"/>
      <protection hidden="1"/>
    </xf>
    <xf numFmtId="0" fontId="7" fillId="15" borderId="45" xfId="0" applyFont="1" applyFill="1" applyBorder="1" applyAlignment="1" applyProtection="1">
      <alignment horizontal="center" vertical="center"/>
      <protection locked="0"/>
    </xf>
    <xf numFmtId="0" fontId="7" fillId="0" borderId="45" xfId="0" applyFont="1" applyBorder="1" applyProtection="1">
      <protection hidden="1"/>
    </xf>
    <xf numFmtId="167" fontId="3" fillId="0" borderId="45" xfId="6" applyNumberFormat="1" applyFont="1" applyBorder="1" applyProtection="1">
      <protection hidden="1"/>
    </xf>
    <xf numFmtId="168" fontId="45" fillId="0" borderId="45" xfId="6" applyNumberFormat="1" applyFont="1" applyBorder="1" applyProtection="1">
      <protection hidden="1"/>
    </xf>
    <xf numFmtId="1" fontId="43" fillId="0" borderId="45" xfId="0" applyNumberFormat="1" applyFont="1" applyBorder="1" applyAlignment="1" applyProtection="1">
      <alignment horizontal="center"/>
      <protection locked="0"/>
    </xf>
    <xf numFmtId="49" fontId="43" fillId="0" borderId="46" xfId="0" applyNumberFormat="1" applyFont="1" applyBorder="1" applyAlignment="1" applyProtection="1">
      <alignment horizontal="center"/>
      <protection locked="0"/>
    </xf>
    <xf numFmtId="3" fontId="7" fillId="15" borderId="47" xfId="0" applyNumberFormat="1" applyFont="1" applyFill="1" applyBorder="1" applyAlignment="1" applyProtection="1">
      <alignment horizontal="left" vertical="center"/>
      <protection hidden="1"/>
    </xf>
    <xf numFmtId="0" fontId="43" fillId="0" borderId="48" xfId="0" applyFont="1" applyBorder="1" applyProtection="1">
      <protection hidden="1"/>
    </xf>
    <xf numFmtId="0" fontId="43" fillId="0" borderId="48" xfId="0" applyFont="1" applyBorder="1" applyAlignment="1" applyProtection="1">
      <alignment horizontal="center" vertical="center"/>
      <protection hidden="1"/>
    </xf>
    <xf numFmtId="0" fontId="7" fillId="15" borderId="48" xfId="0" applyFont="1" applyFill="1" applyBorder="1" applyAlignment="1" applyProtection="1">
      <alignment horizontal="center" vertical="center"/>
      <protection locked="0"/>
    </xf>
    <xf numFmtId="0" fontId="7" fillId="0" borderId="48" xfId="0" applyFont="1" applyBorder="1" applyProtection="1">
      <protection hidden="1"/>
    </xf>
    <xf numFmtId="168" fontId="45" fillId="0" borderId="48" xfId="6" applyNumberFormat="1" applyFont="1" applyBorder="1" applyProtection="1">
      <protection hidden="1"/>
    </xf>
    <xf numFmtId="3" fontId="7" fillId="15" borderId="49" xfId="0" applyNumberFormat="1" applyFont="1" applyFill="1" applyBorder="1" applyAlignment="1" applyProtection="1">
      <alignment horizontal="left" vertical="center"/>
      <protection hidden="1"/>
    </xf>
    <xf numFmtId="0" fontId="43" fillId="0" borderId="50" xfId="0" applyFont="1" applyBorder="1" applyProtection="1">
      <protection hidden="1"/>
    </xf>
    <xf numFmtId="0" fontId="43" fillId="0" borderId="50" xfId="0" applyFont="1" applyBorder="1" applyAlignment="1" applyProtection="1">
      <alignment horizontal="center" vertical="center"/>
      <protection hidden="1"/>
    </xf>
    <xf numFmtId="0" fontId="7" fillId="15" borderId="50" xfId="0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Protection="1">
      <protection hidden="1"/>
    </xf>
    <xf numFmtId="167" fontId="3" fillId="0" borderId="50" xfId="6" applyNumberFormat="1" applyFont="1" applyBorder="1" applyProtection="1">
      <protection hidden="1"/>
    </xf>
    <xf numFmtId="168" fontId="45" fillId="0" borderId="50" xfId="6" applyNumberFormat="1" applyFont="1" applyBorder="1" applyProtection="1">
      <protection hidden="1"/>
    </xf>
    <xf numFmtId="1" fontId="43" fillId="0" borderId="50" xfId="0" applyNumberFormat="1" applyFont="1" applyBorder="1" applyAlignment="1" applyProtection="1">
      <alignment horizontal="center"/>
      <protection locked="0"/>
    </xf>
    <xf numFmtId="49" fontId="43" fillId="0" borderId="51" xfId="0" applyNumberFormat="1" applyFont="1" applyBorder="1" applyAlignment="1" applyProtection="1">
      <alignment horizontal="center"/>
      <protection locked="0"/>
    </xf>
    <xf numFmtId="3" fontId="7" fillId="15" borderId="52" xfId="0" applyNumberFormat="1" applyFont="1" applyFill="1" applyBorder="1" applyAlignment="1" applyProtection="1">
      <alignment horizontal="left" vertical="center"/>
      <protection hidden="1"/>
    </xf>
    <xf numFmtId="0" fontId="43" fillId="0" borderId="53" xfId="0" applyFont="1" applyBorder="1" applyProtection="1">
      <protection hidden="1"/>
    </xf>
    <xf numFmtId="0" fontId="43" fillId="0" borderId="53" xfId="0" applyFont="1" applyBorder="1" applyAlignment="1" applyProtection="1">
      <alignment horizontal="center" vertical="center"/>
      <protection hidden="1"/>
    </xf>
    <xf numFmtId="0" fontId="7" fillId="15" borderId="53" xfId="0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Protection="1">
      <protection hidden="1"/>
    </xf>
    <xf numFmtId="168" fontId="45" fillId="0" borderId="53" xfId="6" applyNumberFormat="1" applyFont="1" applyBorder="1" applyProtection="1">
      <protection hidden="1"/>
    </xf>
    <xf numFmtId="1" fontId="43" fillId="0" borderId="53" xfId="0" applyNumberFormat="1" applyFont="1" applyBorder="1" applyAlignment="1" applyProtection="1">
      <alignment horizontal="center"/>
      <protection locked="0"/>
    </xf>
    <xf numFmtId="3" fontId="7" fillId="15" borderId="55" xfId="0" applyNumberFormat="1" applyFont="1" applyFill="1" applyBorder="1" applyAlignment="1" applyProtection="1">
      <alignment horizontal="left" vertical="center"/>
      <protection hidden="1"/>
    </xf>
    <xf numFmtId="0" fontId="43" fillId="0" borderId="56" xfId="0" applyFont="1" applyBorder="1" applyProtection="1">
      <protection hidden="1"/>
    </xf>
    <xf numFmtId="0" fontId="43" fillId="0" borderId="56" xfId="0" applyFont="1" applyBorder="1" applyAlignment="1" applyProtection="1">
      <alignment horizontal="center" vertical="center"/>
      <protection hidden="1"/>
    </xf>
    <xf numFmtId="0" fontId="7" fillId="15" borderId="56" xfId="0" applyFont="1" applyFill="1" applyBorder="1" applyAlignment="1" applyProtection="1">
      <alignment horizontal="center" vertical="center"/>
      <protection locked="0"/>
    </xf>
    <xf numFmtId="0" fontId="7" fillId="0" borderId="56" xfId="0" applyFont="1" applyBorder="1" applyProtection="1">
      <protection hidden="1"/>
    </xf>
    <xf numFmtId="168" fontId="45" fillId="0" borderId="56" xfId="6" applyNumberFormat="1" applyFont="1" applyBorder="1" applyProtection="1">
      <protection hidden="1"/>
    </xf>
    <xf numFmtId="1" fontId="43" fillId="0" borderId="56" xfId="0" applyNumberFormat="1" applyFont="1" applyBorder="1" applyAlignment="1" applyProtection="1">
      <alignment horizontal="center"/>
      <protection locked="0"/>
    </xf>
    <xf numFmtId="3" fontId="7" fillId="15" borderId="58" xfId="0" applyNumberFormat="1" applyFont="1" applyFill="1" applyBorder="1" applyAlignment="1" applyProtection="1">
      <alignment horizontal="left" vertical="center"/>
      <protection hidden="1"/>
    </xf>
    <xf numFmtId="0" fontId="43" fillId="0" borderId="59" xfId="0" applyFont="1" applyBorder="1" applyProtection="1">
      <protection hidden="1"/>
    </xf>
    <xf numFmtId="0" fontId="43" fillId="0" borderId="59" xfId="0" applyFont="1" applyBorder="1" applyAlignment="1" applyProtection="1">
      <alignment horizontal="center" vertical="center"/>
      <protection hidden="1"/>
    </xf>
    <xf numFmtId="0" fontId="7" fillId="15" borderId="59" xfId="0" applyFont="1" applyFill="1" applyBorder="1" applyAlignment="1" applyProtection="1">
      <alignment horizontal="center" vertical="center"/>
      <protection locked="0"/>
    </xf>
    <xf numFmtId="0" fontId="7" fillId="0" borderId="59" xfId="0" applyFont="1" applyBorder="1" applyProtection="1">
      <protection hidden="1"/>
    </xf>
    <xf numFmtId="168" fontId="45" fillId="0" borderId="59" xfId="6" applyNumberFormat="1" applyFont="1" applyBorder="1" applyProtection="1">
      <protection hidden="1"/>
    </xf>
    <xf numFmtId="1" fontId="43" fillId="0" borderId="59" xfId="0" applyNumberFormat="1" applyFont="1" applyBorder="1" applyAlignment="1" applyProtection="1">
      <alignment horizontal="center"/>
      <protection locked="0"/>
    </xf>
    <xf numFmtId="3" fontId="7" fillId="0" borderId="52" xfId="0" applyNumberFormat="1" applyFont="1" applyBorder="1" applyAlignment="1" applyProtection="1">
      <alignment horizontal="left" vertical="center"/>
      <protection hidden="1"/>
    </xf>
    <xf numFmtId="0" fontId="7" fillId="0" borderId="53" xfId="0" applyFont="1" applyBorder="1" applyAlignment="1" applyProtection="1">
      <alignment horizontal="center" vertical="center"/>
      <protection locked="0"/>
    </xf>
    <xf numFmtId="3" fontId="7" fillId="15" borderId="61" xfId="0" applyNumberFormat="1" applyFont="1" applyFill="1" applyBorder="1" applyAlignment="1" applyProtection="1">
      <alignment horizontal="left" vertical="center"/>
      <protection hidden="1"/>
    </xf>
    <xf numFmtId="0" fontId="43" fillId="0" borderId="62" xfId="0" applyFont="1" applyBorder="1" applyProtection="1">
      <protection hidden="1"/>
    </xf>
    <xf numFmtId="0" fontId="43" fillId="0" borderId="62" xfId="0" applyFont="1" applyBorder="1" applyAlignment="1" applyProtection="1">
      <alignment horizontal="center" vertical="center"/>
      <protection hidden="1"/>
    </xf>
    <xf numFmtId="0" fontId="7" fillId="15" borderId="62" xfId="0" applyFont="1" applyFill="1" applyBorder="1" applyAlignment="1" applyProtection="1">
      <alignment horizontal="center" vertical="center"/>
      <protection locked="0"/>
    </xf>
    <xf numFmtId="0" fontId="7" fillId="0" borderId="62" xfId="0" applyFont="1" applyBorder="1" applyProtection="1">
      <protection hidden="1"/>
    </xf>
    <xf numFmtId="3" fontId="7" fillId="0" borderId="49" xfId="0" applyNumberFormat="1" applyFont="1" applyBorder="1" applyAlignment="1" applyProtection="1">
      <alignment horizontal="left" vertical="center"/>
      <protection hidden="1"/>
    </xf>
    <xf numFmtId="0" fontId="7" fillId="0" borderId="50" xfId="0" applyFont="1" applyBorder="1" applyAlignment="1" applyProtection="1">
      <alignment horizontal="center" vertical="center"/>
      <protection locked="0"/>
    </xf>
    <xf numFmtId="3" fontId="7" fillId="18" borderId="55" xfId="0" applyNumberFormat="1" applyFont="1" applyFill="1" applyBorder="1" applyAlignment="1" applyProtection="1">
      <alignment horizontal="left" vertical="center"/>
      <protection hidden="1"/>
    </xf>
    <xf numFmtId="0" fontId="43" fillId="10" borderId="56" xfId="0" applyFont="1" applyFill="1" applyBorder="1" applyProtection="1">
      <protection hidden="1"/>
    </xf>
    <xf numFmtId="0" fontId="43" fillId="10" borderId="56" xfId="0" applyFont="1" applyFill="1" applyBorder="1" applyAlignment="1" applyProtection="1">
      <alignment horizontal="center" vertical="center"/>
      <protection hidden="1"/>
    </xf>
    <xf numFmtId="0" fontId="7" fillId="18" borderId="56" xfId="0" applyFont="1" applyFill="1" applyBorder="1" applyAlignment="1" applyProtection="1">
      <alignment horizontal="center" vertical="center"/>
      <protection locked="0"/>
    </xf>
    <xf numFmtId="0" fontId="7" fillId="10" borderId="56" xfId="0" applyFont="1" applyFill="1" applyBorder="1" applyProtection="1">
      <protection hidden="1"/>
    </xf>
    <xf numFmtId="167" fontId="3" fillId="10" borderId="56" xfId="6" applyNumberFormat="1" applyFont="1" applyFill="1" applyBorder="1" applyProtection="1">
      <protection hidden="1"/>
    </xf>
    <xf numFmtId="168" fontId="45" fillId="10" borderId="56" xfId="6" applyNumberFormat="1" applyFont="1" applyFill="1" applyBorder="1" applyProtection="1">
      <protection hidden="1"/>
    </xf>
    <xf numFmtId="1" fontId="43" fillId="10" borderId="56" xfId="0" applyNumberFormat="1" applyFont="1" applyFill="1" applyBorder="1" applyAlignment="1" applyProtection="1">
      <alignment horizontal="center"/>
      <protection locked="0"/>
    </xf>
    <xf numFmtId="49" fontId="43" fillId="10" borderId="57" xfId="0" applyNumberFormat="1" applyFont="1" applyFill="1" applyBorder="1" applyAlignment="1" applyProtection="1">
      <alignment horizontal="center"/>
      <protection locked="0"/>
    </xf>
    <xf numFmtId="3" fontId="7" fillId="18" borderId="44" xfId="0" applyNumberFormat="1" applyFont="1" applyFill="1" applyBorder="1" applyAlignment="1" applyProtection="1">
      <alignment horizontal="left" vertical="center"/>
      <protection hidden="1"/>
    </xf>
    <xf numFmtId="0" fontId="43" fillId="10" borderId="45" xfId="0" applyFont="1" applyFill="1" applyBorder="1" applyProtection="1">
      <protection hidden="1"/>
    </xf>
    <xf numFmtId="0" fontId="43" fillId="10" borderId="45" xfId="0" applyFont="1" applyFill="1" applyBorder="1" applyAlignment="1" applyProtection="1">
      <alignment horizontal="center" vertical="center"/>
      <protection hidden="1"/>
    </xf>
    <xf numFmtId="0" fontId="7" fillId="18" borderId="45" xfId="0" applyFont="1" applyFill="1" applyBorder="1" applyAlignment="1" applyProtection="1">
      <alignment horizontal="center" vertical="center"/>
      <protection locked="0"/>
    </xf>
    <xf numFmtId="0" fontId="7" fillId="10" borderId="45" xfId="0" applyFont="1" applyFill="1" applyBorder="1" applyProtection="1">
      <protection hidden="1"/>
    </xf>
    <xf numFmtId="167" fontId="3" fillId="10" borderId="45" xfId="6" applyNumberFormat="1" applyFont="1" applyFill="1" applyBorder="1" applyProtection="1">
      <protection hidden="1"/>
    </xf>
    <xf numFmtId="168" fontId="45" fillId="10" borderId="45" xfId="6" applyNumberFormat="1" applyFont="1" applyFill="1" applyBorder="1" applyProtection="1">
      <protection hidden="1"/>
    </xf>
    <xf numFmtId="1" fontId="43" fillId="10" borderId="45" xfId="0" applyNumberFormat="1" applyFont="1" applyFill="1" applyBorder="1" applyAlignment="1" applyProtection="1">
      <alignment horizontal="center"/>
      <protection locked="0"/>
    </xf>
    <xf numFmtId="49" fontId="43" fillId="10" borderId="46" xfId="0" applyNumberFormat="1" applyFont="1" applyFill="1" applyBorder="1" applyAlignment="1" applyProtection="1">
      <alignment horizontal="center"/>
      <protection locked="0"/>
    </xf>
    <xf numFmtId="0" fontId="7" fillId="15" borderId="37" xfId="0" applyFont="1" applyFill="1" applyBorder="1" applyAlignment="1" applyProtection="1">
      <alignment horizontal="left" vertical="center"/>
      <protection hidden="1"/>
    </xf>
    <xf numFmtId="0" fontId="43" fillId="15" borderId="38" xfId="0" applyFont="1" applyFill="1" applyBorder="1" applyAlignment="1" applyProtection="1">
      <alignment horizontal="center" vertical="center"/>
      <protection hidden="1"/>
    </xf>
    <xf numFmtId="166" fontId="3" fillId="0" borderId="38" xfId="6" applyNumberFormat="1" applyFont="1" applyBorder="1" applyProtection="1">
      <protection hidden="1"/>
    </xf>
    <xf numFmtId="0" fontId="46" fillId="0" borderId="0" xfId="0" applyFont="1" applyProtection="1">
      <protection hidden="1"/>
    </xf>
    <xf numFmtId="0" fontId="46" fillId="15" borderId="0" xfId="0" applyFont="1" applyFill="1" applyAlignment="1" applyProtection="1">
      <alignment horizontal="center" vertical="center"/>
      <protection hidden="1"/>
    </xf>
    <xf numFmtId="0" fontId="26" fillId="15" borderId="0" xfId="0" applyFont="1" applyFill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166" fontId="47" fillId="0" borderId="0" xfId="6" applyNumberFormat="1" applyFont="1" applyProtection="1">
      <protection hidden="1"/>
    </xf>
    <xf numFmtId="1" fontId="43" fillId="0" borderId="36" xfId="0" applyNumberFormat="1" applyFont="1" applyBorder="1" applyAlignment="1" applyProtection="1">
      <alignment horizontal="center"/>
      <protection locked="0"/>
    </xf>
    <xf numFmtId="3" fontId="7" fillId="15" borderId="63" xfId="0" applyNumberFormat="1" applyFont="1" applyFill="1" applyBorder="1" applyAlignment="1" applyProtection="1">
      <alignment horizontal="left" vertical="center"/>
      <protection hidden="1"/>
    </xf>
    <xf numFmtId="0" fontId="43" fillId="0" borderId="64" xfId="0" applyFont="1" applyBorder="1" applyProtection="1">
      <protection hidden="1"/>
    </xf>
    <xf numFmtId="1" fontId="43" fillId="0" borderId="64" xfId="0" applyNumberFormat="1" applyFont="1" applyBorder="1" applyAlignment="1" applyProtection="1">
      <alignment horizontal="center"/>
      <protection locked="0"/>
    </xf>
    <xf numFmtId="0" fontId="23" fillId="0" borderId="0" xfId="0" applyFont="1"/>
    <xf numFmtId="0" fontId="25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3" borderId="0" xfId="0" applyFont="1" applyFill="1" applyProtection="1">
      <protection hidden="1"/>
    </xf>
    <xf numFmtId="0" fontId="23" fillId="3" borderId="0" xfId="0" applyFont="1" applyFill="1"/>
    <xf numFmtId="0" fontId="49" fillId="0" borderId="0" xfId="0" applyFont="1" applyAlignment="1" applyProtection="1">
      <alignment vertical="center"/>
      <protection hidden="1"/>
    </xf>
    <xf numFmtId="0" fontId="50" fillId="0" borderId="5" xfId="0" applyFont="1" applyBorder="1" applyAlignment="1" applyProtection="1">
      <alignment vertical="center"/>
      <protection hidden="1"/>
    </xf>
    <xf numFmtId="0" fontId="21" fillId="0" borderId="6" xfId="0" applyFont="1" applyBorder="1" applyAlignment="1" applyProtection="1">
      <alignment vertical="center"/>
      <protection hidden="1"/>
    </xf>
    <xf numFmtId="0" fontId="21" fillId="0" borderId="65" xfId="0" applyFont="1" applyBorder="1" applyAlignment="1" applyProtection="1">
      <alignment vertical="center"/>
      <protection hidden="1"/>
    </xf>
    <xf numFmtId="0" fontId="21" fillId="0" borderId="66" xfId="0" applyFont="1" applyBorder="1" applyAlignment="1" applyProtection="1">
      <alignment vertical="center"/>
      <protection hidden="1"/>
    </xf>
    <xf numFmtId="0" fontId="21" fillId="0" borderId="67" xfId="0" applyFont="1" applyBorder="1" applyAlignment="1" applyProtection="1">
      <alignment vertical="center"/>
      <protection hidden="1"/>
    </xf>
    <xf numFmtId="0" fontId="21" fillId="0" borderId="7" xfId="0" applyFont="1" applyBorder="1" applyAlignment="1" applyProtection="1">
      <alignment vertical="center"/>
      <protection hidden="1"/>
    </xf>
    <xf numFmtId="0" fontId="21" fillId="0" borderId="8" xfId="0" applyFont="1" applyBorder="1" applyAlignment="1" applyProtection="1">
      <alignment vertical="center"/>
      <protection hidden="1"/>
    </xf>
    <xf numFmtId="0" fontId="21" fillId="0" borderId="68" xfId="0" applyFont="1" applyBorder="1" applyAlignment="1" applyProtection="1">
      <alignment vertical="center"/>
      <protection hidden="1"/>
    </xf>
    <xf numFmtId="0" fontId="21" fillId="0" borderId="69" xfId="0" applyFont="1" applyBorder="1" applyAlignment="1" applyProtection="1">
      <alignment vertical="center"/>
      <protection hidden="1"/>
    </xf>
    <xf numFmtId="0" fontId="21" fillId="0" borderId="9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70" xfId="0" applyFont="1" applyBorder="1" applyAlignment="1" applyProtection="1">
      <alignment vertical="center"/>
      <protection hidden="1"/>
    </xf>
    <xf numFmtId="0" fontId="21" fillId="0" borderId="11" xfId="0" applyFont="1" applyBorder="1" applyAlignment="1" applyProtection="1">
      <alignment vertical="center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65" xfId="0" applyFont="1" applyBorder="1" applyAlignment="1" applyProtection="1">
      <alignment horizontal="left" vertical="center"/>
      <protection hidden="1"/>
    </xf>
    <xf numFmtId="0" fontId="21" fillId="0" borderId="70" xfId="0" applyFont="1" applyBorder="1" applyAlignment="1" applyProtection="1">
      <alignment horizontal="left" vertical="center"/>
      <protection hidden="1"/>
    </xf>
    <xf numFmtId="49" fontId="21" fillId="0" borderId="68" xfId="0" applyNumberFormat="1" applyFont="1" applyBorder="1" applyAlignment="1" applyProtection="1">
      <alignment horizontal="left" vertical="center"/>
      <protection hidden="1"/>
    </xf>
    <xf numFmtId="49" fontId="21" fillId="0" borderId="70" xfId="0" applyNumberFormat="1" applyFont="1" applyBorder="1" applyAlignment="1" applyProtection="1">
      <alignment vertical="center"/>
      <protection hidden="1"/>
    </xf>
    <xf numFmtId="0" fontId="51" fillId="13" borderId="0" xfId="0" applyFont="1" applyFill="1" applyAlignment="1" applyProtection="1">
      <alignment vertical="center"/>
      <protection hidden="1"/>
    </xf>
    <xf numFmtId="0" fontId="21" fillId="13" borderId="0" xfId="0" applyFont="1" applyFill="1" applyAlignment="1" applyProtection="1">
      <alignment vertical="center"/>
      <protection hidden="1"/>
    </xf>
    <xf numFmtId="0" fontId="5" fillId="13" borderId="0" xfId="0" applyFont="1" applyFill="1" applyAlignment="1" applyProtection="1">
      <alignment horizontal="left" vertical="center"/>
      <protection hidden="1"/>
    </xf>
    <xf numFmtId="0" fontId="5" fillId="13" borderId="0" xfId="0" applyFont="1" applyFill="1" applyAlignment="1" applyProtection="1">
      <alignment horizontal="right" vertical="center"/>
      <protection hidden="1"/>
    </xf>
    <xf numFmtId="0" fontId="8" fillId="0" borderId="71" xfId="0" applyFont="1" applyBorder="1" applyAlignment="1" applyProtection="1">
      <alignment wrapText="1"/>
      <protection hidden="1"/>
    </xf>
    <xf numFmtId="0" fontId="8" fillId="0" borderId="71" xfId="0" applyFont="1" applyBorder="1" applyAlignment="1" applyProtection="1">
      <alignment horizontal="left" textRotation="90" wrapText="1"/>
      <protection hidden="1"/>
    </xf>
    <xf numFmtId="0" fontId="8" fillId="0" borderId="71" xfId="0" applyFont="1" applyBorder="1" applyAlignment="1" applyProtection="1">
      <alignment horizontal="center" wrapText="1"/>
      <protection hidden="1"/>
    </xf>
    <xf numFmtId="0" fontId="8" fillId="0" borderId="71" xfId="0" applyFont="1" applyBorder="1" applyAlignment="1" applyProtection="1">
      <alignment horizontal="right" wrapText="1"/>
      <protection hidden="1"/>
    </xf>
    <xf numFmtId="0" fontId="8" fillId="0" borderId="71" xfId="0" applyFont="1" applyBorder="1" applyAlignment="1" applyProtection="1">
      <alignment horizontal="center" textRotation="90" wrapText="1"/>
      <protection hidden="1"/>
    </xf>
    <xf numFmtId="0" fontId="9" fillId="0" borderId="0" xfId="0" applyFont="1" applyAlignment="1" applyProtection="1">
      <alignment horizontal="center"/>
      <protection hidden="1"/>
    </xf>
    <xf numFmtId="3" fontId="9" fillId="0" borderId="72" xfId="0" applyNumberFormat="1" applyFont="1" applyBorder="1" applyAlignment="1" applyProtection="1">
      <alignment horizontal="left" indent="2"/>
      <protection hidden="1"/>
    </xf>
    <xf numFmtId="0" fontId="9" fillId="0" borderId="73" xfId="0" applyFont="1" applyBorder="1" applyProtection="1">
      <protection hidden="1"/>
    </xf>
    <xf numFmtId="0" fontId="45" fillId="9" borderId="73" xfId="0" applyFont="1" applyFill="1" applyBorder="1" applyAlignment="1" applyProtection="1">
      <alignment horizontal="right"/>
      <protection locked="0"/>
    </xf>
    <xf numFmtId="0" fontId="53" fillId="0" borderId="73" xfId="0" applyFont="1" applyBorder="1" applyAlignment="1" applyProtection="1">
      <alignment horizontal="center"/>
      <protection hidden="1"/>
    </xf>
    <xf numFmtId="0" fontId="52" fillId="0" borderId="72" xfId="0" applyFont="1" applyBorder="1" applyAlignment="1" applyProtection="1">
      <alignment horizontal="center" vertical="center"/>
      <protection hidden="1"/>
    </xf>
    <xf numFmtId="2" fontId="54" fillId="0" borderId="73" xfId="0" applyNumberFormat="1" applyFont="1" applyBorder="1" applyAlignment="1" applyProtection="1">
      <alignment horizontal="center"/>
      <protection hidden="1"/>
    </xf>
    <xf numFmtId="4" fontId="9" fillId="0" borderId="72" xfId="0" applyNumberFormat="1" applyFont="1" applyBorder="1" applyProtection="1">
      <protection hidden="1"/>
    </xf>
    <xf numFmtId="1" fontId="9" fillId="13" borderId="73" xfId="0" applyNumberFormat="1" applyFont="1" applyFill="1" applyBorder="1" applyAlignment="1" applyProtection="1">
      <alignment horizontal="center"/>
      <protection locked="0"/>
    </xf>
    <xf numFmtId="0" fontId="9" fillId="0" borderId="73" xfId="0" applyFont="1" applyBorder="1" applyAlignment="1" applyProtection="1">
      <alignment horizontal="center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45" fillId="9" borderId="72" xfId="0" applyFont="1" applyFill="1" applyBorder="1" applyAlignment="1" applyProtection="1">
      <alignment horizontal="right"/>
      <protection locked="0"/>
    </xf>
    <xf numFmtId="0" fontId="52" fillId="0" borderId="74" xfId="0" applyFont="1" applyBorder="1" applyAlignment="1" applyProtection="1">
      <alignment horizontal="center" vertical="center"/>
      <protection hidden="1"/>
    </xf>
    <xf numFmtId="2" fontId="54" fillId="0" borderId="74" xfId="0" applyNumberFormat="1" applyFont="1" applyBorder="1" applyAlignment="1" applyProtection="1">
      <alignment horizontal="center"/>
      <protection hidden="1"/>
    </xf>
    <xf numFmtId="4" fontId="9" fillId="0" borderId="74" xfId="0" applyNumberFormat="1" applyFont="1" applyBorder="1" applyProtection="1">
      <protection hidden="1"/>
    </xf>
    <xf numFmtId="1" fontId="9" fillId="13" borderId="74" xfId="0" applyNumberFormat="1" applyFont="1" applyFill="1" applyBorder="1" applyAlignment="1" applyProtection="1">
      <alignment horizontal="center"/>
      <protection locked="0"/>
    </xf>
    <xf numFmtId="0" fontId="9" fillId="0" borderId="74" xfId="0" applyFont="1" applyBorder="1" applyAlignment="1" applyProtection="1">
      <alignment horizontal="center"/>
      <protection hidden="1"/>
    </xf>
    <xf numFmtId="0" fontId="9" fillId="0" borderId="72" xfId="0" applyFont="1" applyBorder="1" applyProtection="1">
      <protection hidden="1"/>
    </xf>
    <xf numFmtId="2" fontId="9" fillId="0" borderId="72" xfId="0" applyNumberFormat="1" applyFont="1" applyBorder="1" applyAlignment="1" applyProtection="1">
      <alignment horizontal="right"/>
      <protection hidden="1"/>
    </xf>
    <xf numFmtId="2" fontId="54" fillId="0" borderId="72" xfId="0" applyNumberFormat="1" applyFont="1" applyBorder="1" applyAlignment="1" applyProtection="1">
      <alignment horizontal="center"/>
      <protection hidden="1"/>
    </xf>
    <xf numFmtId="1" fontId="9" fillId="13" borderId="72" xfId="0" applyNumberFormat="1" applyFont="1" applyFill="1" applyBorder="1" applyAlignment="1" applyProtection="1">
      <alignment horizontal="center"/>
      <protection locked="0"/>
    </xf>
    <xf numFmtId="0" fontId="9" fillId="0" borderId="72" xfId="0" applyFont="1" applyBorder="1" applyAlignment="1" applyProtection="1">
      <alignment horizontal="center"/>
      <protection hidden="1"/>
    </xf>
    <xf numFmtId="0" fontId="53" fillId="0" borderId="72" xfId="0" applyFont="1" applyBorder="1" applyAlignment="1" applyProtection="1">
      <alignment horizontal="center"/>
      <protection hidden="1"/>
    </xf>
    <xf numFmtId="2" fontId="9" fillId="0" borderId="0" xfId="0" applyNumberFormat="1" applyFont="1" applyProtection="1">
      <protection hidden="1"/>
    </xf>
    <xf numFmtId="49" fontId="9" fillId="0" borderId="0" xfId="0" applyNumberFormat="1" applyFont="1" applyAlignment="1" applyProtection="1">
      <alignment horizontal="center"/>
      <protection hidden="1"/>
    </xf>
    <xf numFmtId="0" fontId="23" fillId="0" borderId="72" xfId="0" applyFont="1" applyBorder="1" applyProtection="1">
      <protection hidden="1"/>
    </xf>
    <xf numFmtId="49" fontId="7" fillId="0" borderId="72" xfId="0" applyNumberFormat="1" applyFont="1" applyBorder="1" applyAlignment="1" applyProtection="1">
      <alignment horizontal="center"/>
      <protection hidden="1"/>
    </xf>
    <xf numFmtId="0" fontId="7" fillId="0" borderId="72" xfId="0" applyFont="1" applyBorder="1" applyAlignment="1" applyProtection="1">
      <alignment horizontal="right"/>
      <protection hidden="1"/>
    </xf>
    <xf numFmtId="0" fontId="52" fillId="0" borderId="72" xfId="0" applyFont="1" applyBorder="1" applyAlignment="1" applyProtection="1">
      <alignment horizontal="right"/>
      <protection hidden="1"/>
    </xf>
    <xf numFmtId="2" fontId="55" fillId="0" borderId="0" xfId="0" applyNumberFormat="1" applyFont="1" applyProtection="1">
      <protection hidden="1"/>
    </xf>
    <xf numFmtId="0" fontId="45" fillId="0" borderId="0" xfId="0" applyFont="1" applyProtection="1">
      <protection hidden="1"/>
    </xf>
    <xf numFmtId="0" fontId="9" fillId="0" borderId="0" xfId="0" applyFont="1" applyAlignment="1" applyProtection="1">
      <alignment horizontal="center" vertical="top"/>
      <protection locked="0" hidden="1"/>
    </xf>
    <xf numFmtId="14" fontId="9" fillId="0" borderId="0" xfId="0" applyNumberFormat="1" applyFont="1" applyProtection="1">
      <protection hidden="1"/>
    </xf>
    <xf numFmtId="0" fontId="45" fillId="0" borderId="0" xfId="0" applyFont="1" applyAlignment="1" applyProtection="1">
      <alignment horizontal="left"/>
      <protection hidden="1"/>
    </xf>
    <xf numFmtId="3" fontId="9" fillId="0" borderId="73" xfId="0" applyNumberFormat="1" applyFont="1" applyBorder="1" applyAlignment="1" applyProtection="1">
      <alignment horizontal="left" indent="2"/>
      <protection hidden="1"/>
    </xf>
    <xf numFmtId="2" fontId="9" fillId="0" borderId="66" xfId="0" applyNumberFormat="1" applyFont="1" applyBorder="1" applyAlignment="1" applyProtection="1">
      <alignment horizontal="right"/>
      <protection hidden="1"/>
    </xf>
    <xf numFmtId="0" fontId="31" fillId="0" borderId="0" xfId="0" applyFont="1" applyAlignment="1" applyProtection="1">
      <alignment horizontal="center"/>
      <protection hidden="1"/>
    </xf>
    <xf numFmtId="0" fontId="44" fillId="0" borderId="0" xfId="0" applyFont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23" fillId="0" borderId="69" xfId="0" applyFont="1" applyBorder="1" applyProtection="1">
      <protection hidden="1"/>
    </xf>
    <xf numFmtId="0" fontId="28" fillId="0" borderId="69" xfId="0" applyFont="1" applyBorder="1" applyAlignment="1" applyProtection="1">
      <alignment horizontal="center"/>
      <protection hidden="1"/>
    </xf>
    <xf numFmtId="0" fontId="23" fillId="0" borderId="69" xfId="0" applyFont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57" fillId="0" borderId="0" xfId="0" applyFont="1" applyProtection="1">
      <protection hidden="1"/>
    </xf>
    <xf numFmtId="0" fontId="58" fillId="0" borderId="0" xfId="0" applyFont="1" applyAlignment="1" applyProtection="1">
      <alignment horizontal="center"/>
      <protection hidden="1"/>
    </xf>
    <xf numFmtId="0" fontId="43" fillId="0" borderId="0" xfId="0" applyFont="1" applyAlignment="1" applyProtection="1">
      <alignment horizontal="center"/>
      <protection hidden="1"/>
    </xf>
    <xf numFmtId="0" fontId="23" fillId="19" borderId="0" xfId="0" applyFont="1" applyFill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23" fillId="20" borderId="0" xfId="0" applyFont="1" applyFill="1" applyProtection="1">
      <protection hidden="1"/>
    </xf>
    <xf numFmtId="0" fontId="23" fillId="20" borderId="0" xfId="0" applyFont="1" applyFill="1" applyAlignment="1" applyProtection="1">
      <alignment horizontal="left"/>
      <protection hidden="1"/>
    </xf>
    <xf numFmtId="0" fontId="23" fillId="21" borderId="0" xfId="0" applyFont="1" applyFill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3" fillId="20" borderId="68" xfId="0" applyFont="1" applyFill="1" applyBorder="1" applyProtection="1">
      <protection hidden="1"/>
    </xf>
    <xf numFmtId="0" fontId="23" fillId="3" borderId="0" xfId="0" applyFont="1" applyFill="1" applyAlignment="1" applyProtection="1">
      <alignment horizontal="center"/>
      <protection hidden="1"/>
    </xf>
    <xf numFmtId="0" fontId="47" fillId="22" borderId="0" xfId="0" applyFont="1" applyFill="1" applyAlignment="1" applyProtection="1">
      <alignment horizontal="center"/>
      <protection hidden="1"/>
    </xf>
    <xf numFmtId="0" fontId="8" fillId="0" borderId="71" xfId="0" applyFont="1" applyBorder="1" applyAlignment="1" applyProtection="1">
      <alignment horizontal="center" vertical="center" wrapText="1"/>
      <protection hidden="1"/>
    </xf>
    <xf numFmtId="0" fontId="30" fillId="12" borderId="77" xfId="0" applyFont="1" applyFill="1" applyBorder="1" applyAlignment="1" applyProtection="1">
      <alignment horizontal="center" vertical="center"/>
      <protection hidden="1"/>
    </xf>
    <xf numFmtId="0" fontId="23" fillId="20" borderId="0" xfId="0" applyFont="1" applyFill="1" applyAlignment="1" applyProtection="1">
      <alignment horizontal="center"/>
      <protection hidden="1"/>
    </xf>
    <xf numFmtId="0" fontId="9" fillId="5" borderId="1" xfId="0" applyFont="1" applyFill="1" applyBorder="1" applyProtection="1">
      <protection hidden="1"/>
    </xf>
    <xf numFmtId="0" fontId="9" fillId="6" borderId="1" xfId="0" applyFont="1" applyFill="1" applyBorder="1" applyProtection="1">
      <protection hidden="1"/>
    </xf>
    <xf numFmtId="169" fontId="32" fillId="0" borderId="0" xfId="0" applyNumberFormat="1" applyFont="1" applyProtection="1">
      <protection hidden="1"/>
    </xf>
    <xf numFmtId="3" fontId="56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0" fontId="44" fillId="0" borderId="0" xfId="0" applyFont="1" applyAlignment="1" applyProtection="1">
      <alignment vertical="top" wrapText="1"/>
      <protection hidden="1"/>
    </xf>
    <xf numFmtId="0" fontId="59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61" fillId="0" borderId="0" xfId="0" applyFont="1" applyProtection="1">
      <protection hidden="1"/>
    </xf>
    <xf numFmtId="0" fontId="43" fillId="0" borderId="34" xfId="0" applyFont="1" applyBorder="1" applyAlignment="1" applyProtection="1">
      <alignment horizontal="center" vertical="center"/>
      <protection locked="0"/>
    </xf>
    <xf numFmtId="0" fontId="43" fillId="0" borderId="41" xfId="0" applyFont="1" applyBorder="1" applyAlignment="1" applyProtection="1">
      <alignment horizontal="center" vertical="center"/>
      <protection locked="0"/>
    </xf>
    <xf numFmtId="0" fontId="43" fillId="0" borderId="60" xfId="0" applyFont="1" applyBorder="1" applyAlignment="1" applyProtection="1">
      <alignment horizontal="center" vertical="center"/>
      <protection locked="0"/>
    </xf>
    <xf numFmtId="0" fontId="43" fillId="0" borderId="54" xfId="0" applyFont="1" applyBorder="1" applyAlignment="1" applyProtection="1">
      <alignment horizontal="center" vertical="center"/>
      <protection locked="0"/>
    </xf>
    <xf numFmtId="2" fontId="0" fillId="0" borderId="0" xfId="0" applyNumberFormat="1"/>
    <xf numFmtId="49" fontId="63" fillId="0" borderId="0" xfId="7" applyNumberFormat="1"/>
    <xf numFmtId="49" fontId="0" fillId="0" borderId="0" xfId="0" applyNumberFormat="1"/>
    <xf numFmtId="171" fontId="63" fillId="0" borderId="0" xfId="7" applyNumberFormat="1"/>
    <xf numFmtId="172" fontId="63" fillId="0" borderId="0" xfId="7" applyNumberFormat="1"/>
    <xf numFmtId="0" fontId="33" fillId="0" borderId="0" xfId="0" applyFont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 wrapText="1"/>
      <protection hidden="1"/>
    </xf>
    <xf numFmtId="0" fontId="38" fillId="12" borderId="16" xfId="0" applyFont="1" applyFill="1" applyBorder="1" applyAlignment="1" applyProtection="1">
      <alignment horizontal="center" vertical="center"/>
      <protection hidden="1"/>
    </xf>
    <xf numFmtId="0" fontId="38" fillId="12" borderId="17" xfId="0" applyFont="1" applyFill="1" applyBorder="1" applyAlignment="1" applyProtection="1">
      <alignment horizontal="center" vertical="center"/>
      <protection hidden="1"/>
    </xf>
    <xf numFmtId="0" fontId="38" fillId="12" borderId="18" xfId="0" applyFont="1" applyFill="1" applyBorder="1" applyAlignment="1" applyProtection="1">
      <alignment horizontal="center" vertical="center"/>
      <protection hidden="1"/>
    </xf>
    <xf numFmtId="0" fontId="36" fillId="12" borderId="13" xfId="0" applyFont="1" applyFill="1" applyBorder="1" applyAlignment="1" applyProtection="1">
      <alignment horizontal="center" vertical="center"/>
      <protection hidden="1"/>
    </xf>
    <xf numFmtId="0" fontId="36" fillId="12" borderId="14" xfId="0" applyFont="1" applyFill="1" applyBorder="1" applyAlignment="1" applyProtection="1">
      <alignment horizontal="center" vertical="center"/>
      <protection hidden="1"/>
    </xf>
    <xf numFmtId="0" fontId="36" fillId="12" borderId="15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37" fillId="2" borderId="16" xfId="0" applyFont="1" applyFill="1" applyBorder="1" applyAlignment="1" applyProtection="1">
      <alignment horizontal="center" vertical="center"/>
      <protection hidden="1"/>
    </xf>
    <xf numFmtId="0" fontId="37" fillId="2" borderId="17" xfId="0" applyFont="1" applyFill="1" applyBorder="1" applyAlignment="1" applyProtection="1">
      <alignment horizontal="center" vertical="center"/>
      <protection hidden="1"/>
    </xf>
    <xf numFmtId="0" fontId="37" fillId="2" borderId="18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165" fontId="43" fillId="13" borderId="78" xfId="0" applyNumberFormat="1" applyFont="1" applyFill="1" applyBorder="1" applyAlignment="1" applyProtection="1">
      <alignment horizontal="center" vertical="center"/>
      <protection locked="0" hidden="1"/>
    </xf>
    <xf numFmtId="0" fontId="30" fillId="12" borderId="13" xfId="0" applyFont="1" applyFill="1" applyBorder="1" applyAlignment="1" applyProtection="1">
      <alignment horizontal="center" vertical="center"/>
      <protection hidden="1"/>
    </xf>
    <xf numFmtId="0" fontId="30" fillId="12" borderId="14" xfId="0" applyFont="1" applyFill="1" applyBorder="1" applyAlignment="1" applyProtection="1">
      <alignment horizontal="center" vertical="center"/>
      <protection hidden="1"/>
    </xf>
    <xf numFmtId="0" fontId="30" fillId="12" borderId="15" xfId="0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 wrapText="1"/>
      <protection locked="0" hidden="1"/>
    </xf>
    <xf numFmtId="0" fontId="3" fillId="2" borderId="16" xfId="0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center" vertical="center"/>
      <protection hidden="1"/>
    </xf>
    <xf numFmtId="0" fontId="3" fillId="2" borderId="18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43" fillId="13" borderId="78" xfId="0" applyFont="1" applyFill="1" applyBorder="1" applyAlignment="1" applyProtection="1">
      <alignment horizontal="left" vertical="center"/>
      <protection locked="0" hidden="1"/>
    </xf>
    <xf numFmtId="49" fontId="43" fillId="13" borderId="78" xfId="0" applyNumberFormat="1" applyFont="1" applyFill="1" applyBorder="1" applyAlignment="1" applyProtection="1">
      <alignment horizontal="left" vertical="center"/>
      <protection locked="0" hidden="1"/>
    </xf>
    <xf numFmtId="0" fontId="4" fillId="9" borderId="19" xfId="0" applyFont="1" applyFill="1" applyBorder="1" applyAlignment="1" applyProtection="1">
      <alignment horizontal="center" vertical="center"/>
      <protection locked="0"/>
    </xf>
    <xf numFmtId="0" fontId="4" fillId="9" borderId="20" xfId="0" applyFont="1" applyFill="1" applyBorder="1" applyAlignment="1" applyProtection="1">
      <alignment horizontal="center" vertical="center"/>
      <protection locked="0"/>
    </xf>
    <xf numFmtId="0" fontId="4" fillId="9" borderId="21" xfId="0" applyFont="1" applyFill="1" applyBorder="1" applyAlignment="1" applyProtection="1">
      <alignment horizontal="center" vertical="center"/>
      <protection locked="0"/>
    </xf>
    <xf numFmtId="170" fontId="29" fillId="0" borderId="0" xfId="0" applyNumberFormat="1" applyFont="1" applyAlignment="1" applyProtection="1">
      <alignment horizontal="center"/>
      <protection hidden="1"/>
    </xf>
    <xf numFmtId="0" fontId="44" fillId="0" borderId="0" xfId="0" applyFont="1" applyAlignment="1" applyProtection="1">
      <alignment horizontal="center" vertical="top" wrapText="1"/>
      <protection hidden="1"/>
    </xf>
    <xf numFmtId="0" fontId="25" fillId="0" borderId="0" xfId="0" applyFont="1" applyAlignment="1" applyProtection="1">
      <alignment horizontal="left"/>
      <protection hidden="1"/>
    </xf>
    <xf numFmtId="0" fontId="60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39" fillId="2" borderId="16" xfId="0" applyFont="1" applyFill="1" applyBorder="1" applyAlignment="1" applyProtection="1">
      <alignment horizontal="center" vertical="center"/>
      <protection hidden="1"/>
    </xf>
    <xf numFmtId="0" fontId="39" fillId="2" borderId="17" xfId="0" applyFont="1" applyFill="1" applyBorder="1" applyAlignment="1" applyProtection="1">
      <alignment horizontal="center" vertical="center"/>
      <protection hidden="1"/>
    </xf>
    <xf numFmtId="0" fontId="39" fillId="2" borderId="18" xfId="0" applyFont="1" applyFill="1" applyBorder="1" applyAlignment="1" applyProtection="1">
      <alignment horizontal="center" vertical="center"/>
      <protection hidden="1"/>
    </xf>
    <xf numFmtId="0" fontId="62" fillId="0" borderId="0" xfId="1" applyFont="1" applyFill="1" applyAlignment="1">
      <alignment horizontal="center"/>
    </xf>
    <xf numFmtId="0" fontId="25" fillId="0" borderId="0" xfId="0" applyFont="1" applyAlignment="1" applyProtection="1">
      <alignment horizontal="center" vertical="top" wrapText="1"/>
      <protection hidden="1"/>
    </xf>
    <xf numFmtId="0" fontId="35" fillId="0" borderId="0" xfId="0" applyFont="1" applyAlignment="1" applyProtection="1">
      <alignment horizontal="center"/>
      <protection hidden="1"/>
    </xf>
    <xf numFmtId="0" fontId="59" fillId="0" borderId="0" xfId="0" applyFont="1" applyAlignment="1" applyProtection="1">
      <alignment horizontal="center"/>
      <protection hidden="1"/>
    </xf>
    <xf numFmtId="0" fontId="0" fillId="19" borderId="0" xfId="0" applyFill="1" applyAlignment="1" applyProtection="1">
      <alignment horizontal="center" vertical="top" textRotation="90"/>
      <protection hidden="1"/>
    </xf>
    <xf numFmtId="0" fontId="9" fillId="0" borderId="72" xfId="0" applyFont="1" applyBorder="1" applyAlignment="1" applyProtection="1">
      <alignment horizontal="center" vertical="top"/>
      <protection locked="0" hidden="1"/>
    </xf>
    <xf numFmtId="49" fontId="7" fillId="13" borderId="0" xfId="0" applyNumberFormat="1" applyFont="1" applyFill="1" applyAlignment="1" applyProtection="1">
      <alignment horizontal="left" vertical="center"/>
      <protection locked="0" hidden="1"/>
    </xf>
    <xf numFmtId="0" fontId="36" fillId="12" borderId="75" xfId="0" applyFont="1" applyFill="1" applyBorder="1" applyAlignment="1" applyProtection="1">
      <alignment horizontal="center" vertical="center"/>
      <protection hidden="1"/>
    </xf>
    <xf numFmtId="0" fontId="36" fillId="12" borderId="76" xfId="0" applyFont="1" applyFill="1" applyBorder="1" applyAlignment="1" applyProtection="1">
      <alignment horizontal="center" vertical="center"/>
      <protection hidden="1"/>
    </xf>
    <xf numFmtId="4" fontId="7" fillId="0" borderId="72" xfId="0" applyNumberFormat="1" applyFont="1" applyBorder="1" applyAlignment="1" applyProtection="1">
      <alignment horizontal="right"/>
      <protection hidden="1"/>
    </xf>
  </cellXfs>
  <cellStyles count="8">
    <cellStyle name="Hypertextový odkaz" xfId="1" builtinId="8"/>
    <cellStyle name="Hypertextový odkaz 2" xfId="2" xr:uid="{710E2ED0-4F71-4290-AEBF-180082C9BE87}"/>
    <cellStyle name="Měna" xfId="5" builtinId="4"/>
    <cellStyle name="Normální" xfId="0" builtinId="0"/>
    <cellStyle name="Normální 2" xfId="7" xr:uid="{ACF98E93-48E8-4C3A-A7E0-26787BECF62B}"/>
    <cellStyle name="normální 2 2" xfId="3" xr:uid="{5FD51AF1-48D3-4BE9-84D2-64B9C45AF7ED}"/>
    <cellStyle name="Normální 5" xfId="4" xr:uid="{4BC60D1D-9B72-4221-9FBB-E754B095862D}"/>
    <cellStyle name="Normální 5 2" xfId="6" xr:uid="{912D7EDD-6DC7-4016-B09D-1A2A77933B99}"/>
  </cellStyles>
  <dxfs count="39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</dxf>
    <dxf>
      <font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/>
        <i val="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'DATA-WL1'!A5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6.png"/><Relationship Id="rId7" Type="http://schemas.openxmlformats.org/officeDocument/2006/relationships/image" Target="../media/image20.png"/><Relationship Id="rId12" Type="http://schemas.openxmlformats.org/officeDocument/2006/relationships/image" Target="../media/image25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9.png"/><Relationship Id="rId11" Type="http://schemas.openxmlformats.org/officeDocument/2006/relationships/image" Target="../media/image24.png"/><Relationship Id="rId5" Type="http://schemas.openxmlformats.org/officeDocument/2006/relationships/image" Target="../media/image18.png"/><Relationship Id="rId10" Type="http://schemas.openxmlformats.org/officeDocument/2006/relationships/image" Target="../media/image23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openxmlformats.org/officeDocument/2006/relationships/image" Target="../media/image26.png"/><Relationship Id="rId7" Type="http://schemas.openxmlformats.org/officeDocument/2006/relationships/image" Target="../media/image30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29.png"/><Relationship Id="rId5" Type="http://schemas.openxmlformats.org/officeDocument/2006/relationships/image" Target="../media/image28.pn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289560</xdr:colOff>
      <xdr:row>4</xdr:row>
      <xdr:rowOff>91440</xdr:rowOff>
    </xdr:from>
    <xdr:to>
      <xdr:col>49</xdr:col>
      <xdr:colOff>167640</xdr:colOff>
      <xdr:row>14</xdr:row>
      <xdr:rowOff>167640</xdr:rowOff>
    </xdr:to>
    <xdr:pic>
      <xdr:nvPicPr>
        <xdr:cNvPr id="867787" name="Picture 24">
          <a:extLst>
            <a:ext uri="{FF2B5EF4-FFF2-40B4-BE49-F238E27FC236}">
              <a16:creationId xmlns:a16="http://schemas.microsoft.com/office/drawing/2014/main" id="{AEFB3E70-69E5-17E8-9620-AE0E0CF8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990600"/>
          <a:ext cx="234696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16042</xdr:colOff>
      <xdr:row>25</xdr:row>
      <xdr:rowOff>143803</xdr:rowOff>
    </xdr:from>
    <xdr:to>
      <xdr:col>6</xdr:col>
      <xdr:colOff>192505</xdr:colOff>
      <xdr:row>31</xdr:row>
      <xdr:rowOff>66999</xdr:rowOff>
    </xdr:to>
    <xdr:pic>
      <xdr:nvPicPr>
        <xdr:cNvPr id="867788" name="Picture 24">
          <a:extLst>
            <a:ext uri="{FF2B5EF4-FFF2-40B4-BE49-F238E27FC236}">
              <a16:creationId xmlns:a16="http://schemas.microsoft.com/office/drawing/2014/main" id="{2DF6CDD6-371D-77B0-10EB-582E68BF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95" y="4916329"/>
          <a:ext cx="1259305" cy="1030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0</xdr:colOff>
      <xdr:row>6</xdr:row>
      <xdr:rowOff>0</xdr:rowOff>
    </xdr:from>
    <xdr:to>
      <xdr:col>21</xdr:col>
      <xdr:colOff>156615</xdr:colOff>
      <xdr:row>7</xdr:row>
      <xdr:rowOff>1431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7A72297A-DC04-F33C-7B87-17E93A3BB259}"/>
            </a:ext>
          </a:extLst>
        </xdr:cNvPr>
        <xdr:cNvSpPr txBox="1">
          <a:spLocks noChangeAspect="1"/>
        </xdr:cNvSpPr>
      </xdr:nvSpPr>
      <xdr:spPr>
        <a:xfrm>
          <a:off x="4580021" y="1451811"/>
          <a:ext cx="160147" cy="18190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21</xdr:col>
      <xdr:colOff>1</xdr:colOff>
      <xdr:row>20</xdr:row>
      <xdr:rowOff>4007</xdr:rowOff>
    </xdr:from>
    <xdr:to>
      <xdr:col>21</xdr:col>
      <xdr:colOff>159263</xdr:colOff>
      <xdr:row>20</xdr:row>
      <xdr:rowOff>179997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F58299EE-5895-2216-39BA-D22C8EA38C55}"/>
            </a:ext>
          </a:extLst>
        </xdr:cNvPr>
        <xdr:cNvSpPr txBox="1">
          <a:spLocks noChangeAspect="1"/>
        </xdr:cNvSpPr>
      </xdr:nvSpPr>
      <xdr:spPr>
        <a:xfrm>
          <a:off x="4580022" y="3850102"/>
          <a:ext cx="162855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163447</xdr:colOff>
      <xdr:row>8</xdr:row>
      <xdr:rowOff>11789</xdr:rowOff>
    </xdr:from>
    <xdr:to>
      <xdr:col>43</xdr:col>
      <xdr:colOff>56147</xdr:colOff>
      <xdr:row>12</xdr:row>
      <xdr:rowOff>178372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290F4-B2F4-7A6E-B0BF-3D280764B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1994" y="1648084"/>
          <a:ext cx="1408679" cy="9045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76200</xdr:rowOff>
    </xdr:from>
    <xdr:to>
      <xdr:col>13</xdr:col>
      <xdr:colOff>45720</xdr:colOff>
      <xdr:row>36</xdr:row>
      <xdr:rowOff>76200</xdr:rowOff>
    </xdr:to>
    <xdr:pic>
      <xdr:nvPicPr>
        <xdr:cNvPr id="907654" name="Picture 24">
          <a:extLst>
            <a:ext uri="{FF2B5EF4-FFF2-40B4-BE49-F238E27FC236}">
              <a16:creationId xmlns:a16="http://schemas.microsoft.com/office/drawing/2014/main" id="{EC8C72C9-3D16-1691-16D3-CC75CB92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0080"/>
          <a:ext cx="2857500" cy="2354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289560</xdr:colOff>
      <xdr:row>4</xdr:row>
      <xdr:rowOff>91440</xdr:rowOff>
    </xdr:from>
    <xdr:to>
      <xdr:col>49</xdr:col>
      <xdr:colOff>167640</xdr:colOff>
      <xdr:row>14</xdr:row>
      <xdr:rowOff>167640</xdr:rowOff>
    </xdr:to>
    <xdr:pic>
      <xdr:nvPicPr>
        <xdr:cNvPr id="907661" name="Picture 24">
          <a:extLst>
            <a:ext uri="{FF2B5EF4-FFF2-40B4-BE49-F238E27FC236}">
              <a16:creationId xmlns:a16="http://schemas.microsoft.com/office/drawing/2014/main" id="{3B3F7665-074D-D9BB-0387-93F023F2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990600"/>
          <a:ext cx="234696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289560</xdr:colOff>
          <xdr:row>18</xdr:row>
          <xdr:rowOff>175260</xdr:rowOff>
        </xdr:from>
        <xdr:to>
          <xdr:col>48</xdr:col>
          <xdr:colOff>327660</xdr:colOff>
          <xdr:row>21</xdr:row>
          <xdr:rowOff>30480</xdr:rowOff>
        </xdr:to>
        <xdr:sp macro="" textlink="">
          <xdr:nvSpPr>
            <xdr:cNvPr id="691217" name="Button 3089" hidden="1">
              <a:extLst>
                <a:ext uri="{63B3BB69-23CF-44E3-9099-C40C66FF867C}">
                  <a14:compatExt spid="_x0000_s691217"/>
                </a:ext>
                <a:ext uri="{FF2B5EF4-FFF2-40B4-BE49-F238E27FC236}">
                  <a16:creationId xmlns:a16="http://schemas.microsoft.com/office/drawing/2014/main" id="{00000000-0008-0000-0100-0000118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FF0000"/>
                  </a:solidFill>
                  <a:latin typeface="Verdana"/>
                  <a:ea typeface="Verdana"/>
                </a:rPr>
                <a:t>RESET</a:t>
              </a:r>
            </a:p>
          </xdr:txBody>
        </xdr:sp>
        <xdr:clientData/>
      </xdr:twoCellAnchor>
    </mc:Choice>
    <mc:Fallback/>
  </mc:AlternateContent>
  <xdr:twoCellAnchor editAs="oneCell">
    <xdr:from>
      <xdr:col>21</xdr:col>
      <xdr:colOff>32082</xdr:colOff>
      <xdr:row>8</xdr:row>
      <xdr:rowOff>32084</xdr:rowOff>
    </xdr:from>
    <xdr:to>
      <xdr:col>26</xdr:col>
      <xdr:colOff>216003</xdr:colOff>
      <xdr:row>12</xdr:row>
      <xdr:rowOff>165526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231B832-1D1D-63BE-211B-3B94B007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12103" y="1668379"/>
          <a:ext cx="1266763" cy="871379"/>
        </a:xfrm>
        <a:prstGeom prst="rect">
          <a:avLst/>
        </a:prstGeom>
      </xdr:spPr>
    </xdr:pic>
    <xdr:clientData/>
  </xdr:twoCellAnchor>
  <xdr:twoCellAnchor editAs="oneCell">
    <xdr:from>
      <xdr:col>28</xdr:col>
      <xdr:colOff>184483</xdr:colOff>
      <xdr:row>8</xdr:row>
      <xdr:rowOff>24063</xdr:rowOff>
    </xdr:from>
    <xdr:to>
      <xdr:col>35</xdr:col>
      <xdr:colOff>26530</xdr:colOff>
      <xdr:row>12</xdr:row>
      <xdr:rowOff>179769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10C90D1-1884-6FA3-ACF1-37EF135E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80483" y="1660358"/>
          <a:ext cx="1358026" cy="893643"/>
        </a:xfrm>
        <a:prstGeom prst="rect">
          <a:avLst/>
        </a:prstGeom>
      </xdr:spPr>
    </xdr:pic>
    <xdr:clientData/>
  </xdr:twoCellAnchor>
  <xdr:twoCellAnchor>
    <xdr:from>
      <xdr:col>19</xdr:col>
      <xdr:colOff>152400</xdr:colOff>
      <xdr:row>7</xdr:row>
      <xdr:rowOff>56147</xdr:rowOff>
    </xdr:from>
    <xdr:to>
      <xdr:col>36</xdr:col>
      <xdr:colOff>16042</xdr:colOff>
      <xdr:row>16</xdr:row>
      <xdr:rowOff>72190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EF19C51A-892D-39E8-EE00-A01EA4D6BE09}"/>
            </a:ext>
          </a:extLst>
        </xdr:cNvPr>
        <xdr:cNvSpPr/>
      </xdr:nvSpPr>
      <xdr:spPr bwMode="auto">
        <a:xfrm>
          <a:off x="4299284" y="1507958"/>
          <a:ext cx="3545305" cy="1676400"/>
        </a:xfrm>
        <a:prstGeom prst="rect">
          <a:avLst/>
        </a:prstGeom>
        <a:solidFill>
          <a:schemeClr val="bg1">
            <a:alpha val="82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sk-SK" sz="1100"/>
        </a:p>
      </xdr:txBody>
    </xdr:sp>
    <xdr:clientData/>
  </xdr:twoCellAnchor>
  <xdr:twoCellAnchor editAs="oneCell">
    <xdr:from>
      <xdr:col>0</xdr:col>
      <xdr:colOff>24062</xdr:colOff>
      <xdr:row>4</xdr:row>
      <xdr:rowOff>128337</xdr:rowOff>
    </xdr:from>
    <xdr:to>
      <xdr:col>17</xdr:col>
      <xdr:colOff>168442</xdr:colOff>
      <xdr:row>18</xdr:row>
      <xdr:rowOff>22881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BA30A2-0F5E-453A-9645-A19E7F785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62" y="1026695"/>
          <a:ext cx="3858127" cy="24773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059525A-2542-1FC5-0E8C-A1833E9E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0590" y="1050758"/>
          <a:ext cx="2415801" cy="1580147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EDA3A39-896F-4A4D-631B-C47C9033F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39303</xdr:colOff>
      <xdr:row>18</xdr:row>
      <xdr:rowOff>56147</xdr:rowOff>
    </xdr:from>
    <xdr:to>
      <xdr:col>11</xdr:col>
      <xdr:colOff>30480</xdr:colOff>
      <xdr:row>23</xdr:row>
      <xdr:rowOff>168442</xdr:rowOff>
    </xdr:to>
    <xdr:grpSp>
      <xdr:nvGrpSpPr>
        <xdr:cNvPr id="10" name="Skupina 9">
          <a:extLst>
            <a:ext uri="{FF2B5EF4-FFF2-40B4-BE49-F238E27FC236}">
              <a16:creationId xmlns:a16="http://schemas.microsoft.com/office/drawing/2014/main" id="{96FBDB90-AC74-5C70-1320-30C8B51631EE}"/>
            </a:ext>
          </a:extLst>
        </xdr:cNvPr>
        <xdr:cNvGrpSpPr/>
      </xdr:nvGrpSpPr>
      <xdr:grpSpPr>
        <a:xfrm>
          <a:off x="1494723" y="3515627"/>
          <a:ext cx="1172277" cy="1026695"/>
          <a:chOff x="705852" y="3537284"/>
          <a:chExt cx="1074020" cy="1219200"/>
        </a:xfrm>
      </xdr:grpSpPr>
      <xdr:cxnSp macro="">
        <xdr:nvCxnSpPr>
          <xdr:cNvPr id="947668" name="Přímá spojnice 122">
            <a:extLst>
              <a:ext uri="{FF2B5EF4-FFF2-40B4-BE49-F238E27FC236}">
                <a16:creationId xmlns:a16="http://schemas.microsoft.com/office/drawing/2014/main" id="{63E448A7-3807-4691-1165-7BB8EC0E4314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1712083" y="3561893"/>
            <a:ext cx="0" cy="1154486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triangle" w="med" len="med"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47669" name="Přímá spojnice 129">
            <a:extLst>
              <a:ext uri="{FF2B5EF4-FFF2-40B4-BE49-F238E27FC236}">
                <a16:creationId xmlns:a16="http://schemas.microsoft.com/office/drawing/2014/main" id="{9BFADCB8-147B-93D8-37DF-67B1414768B8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533245" y="3562260"/>
            <a:ext cx="231098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47670" name="Přímá spojnice 129">
            <a:extLst>
              <a:ext uri="{FF2B5EF4-FFF2-40B4-BE49-F238E27FC236}">
                <a16:creationId xmlns:a16="http://schemas.microsoft.com/office/drawing/2014/main" id="{C9678E07-35AD-4DBA-D3CC-29D76308D11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548774" y="4724924"/>
            <a:ext cx="231098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" name="Krychle 3">
            <a:extLst>
              <a:ext uri="{FF2B5EF4-FFF2-40B4-BE49-F238E27FC236}">
                <a16:creationId xmlns:a16="http://schemas.microsoft.com/office/drawing/2014/main" id="{A08ACBC5-D385-C11D-23D3-21D9AD7BD9AE}"/>
              </a:ext>
            </a:extLst>
          </xdr:cNvPr>
          <xdr:cNvSpPr/>
        </xdr:nvSpPr>
        <xdr:spPr bwMode="auto">
          <a:xfrm>
            <a:off x="705852" y="3537284"/>
            <a:ext cx="665748" cy="1219200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 editAs="oneCell">
    <xdr:from>
      <xdr:col>3</xdr:col>
      <xdr:colOff>64168</xdr:colOff>
      <xdr:row>6</xdr:row>
      <xdr:rowOff>32085</xdr:rowOff>
    </xdr:from>
    <xdr:to>
      <xdr:col>7</xdr:col>
      <xdr:colOff>194372</xdr:colOff>
      <xdr:row>13</xdr:row>
      <xdr:rowOff>177477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66499E8-4C41-4266-B8D6-23B9888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5957" y="1299411"/>
          <a:ext cx="996478" cy="1436782"/>
        </a:xfrm>
        <a:prstGeom prst="rect">
          <a:avLst/>
        </a:prstGeom>
      </xdr:spPr>
    </xdr:pic>
    <xdr:clientData/>
  </xdr:twoCellAnchor>
  <xdr:twoCellAnchor editAs="oneCell">
    <xdr:from>
      <xdr:col>23</xdr:col>
      <xdr:colOff>66174</xdr:colOff>
      <xdr:row>36</xdr:row>
      <xdr:rowOff>719</xdr:rowOff>
    </xdr:from>
    <xdr:to>
      <xdr:col>31</xdr:col>
      <xdr:colOff>146385</xdr:colOff>
      <xdr:row>40</xdr:row>
      <xdr:rowOff>80025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51C767A-3485-81E7-5E52-C67992151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11554" y="6218639"/>
          <a:ext cx="1787091" cy="810826"/>
        </a:xfrm>
        <a:prstGeom prst="rect">
          <a:avLst/>
        </a:prstGeom>
      </xdr:spPr>
    </xdr:pic>
    <xdr:clientData/>
  </xdr:twoCellAnchor>
  <xdr:twoCellAnchor editAs="oneCell">
    <xdr:from>
      <xdr:col>17</xdr:col>
      <xdr:colOff>109382</xdr:colOff>
      <xdr:row>36</xdr:row>
      <xdr:rowOff>28074</xdr:rowOff>
    </xdr:from>
    <xdr:to>
      <xdr:col>21</xdr:col>
      <xdr:colOff>93740</xdr:colOff>
      <xdr:row>40</xdr:row>
      <xdr:rowOff>100264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B84452F-4148-C695-516B-D9703108A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74602" y="6245994"/>
          <a:ext cx="837798" cy="803710"/>
        </a:xfrm>
        <a:prstGeom prst="rect">
          <a:avLst/>
        </a:prstGeom>
      </xdr:spPr>
    </xdr:pic>
    <xdr:clientData/>
  </xdr:twoCellAnchor>
  <xdr:twoCellAnchor editAs="oneCell">
    <xdr:from>
      <xdr:col>33</xdr:col>
      <xdr:colOff>102565</xdr:colOff>
      <xdr:row>36</xdr:row>
      <xdr:rowOff>27674</xdr:rowOff>
    </xdr:from>
    <xdr:to>
      <xdr:col>37</xdr:col>
      <xdr:colOff>86923</xdr:colOff>
      <xdr:row>40</xdr:row>
      <xdr:rowOff>99864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CD4CC23F-6288-4E64-97BC-EAFBB85D8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81545" y="6245594"/>
          <a:ext cx="837798" cy="803710"/>
        </a:xfrm>
        <a:prstGeom prst="rect">
          <a:avLst/>
        </a:prstGeom>
      </xdr:spPr>
    </xdr:pic>
    <xdr:clientData/>
  </xdr:twoCellAnchor>
  <xdr:twoCellAnchor>
    <xdr:from>
      <xdr:col>12</xdr:col>
      <xdr:colOff>207758</xdr:colOff>
      <xdr:row>18</xdr:row>
      <xdr:rowOff>61361</xdr:rowOff>
    </xdr:from>
    <xdr:to>
      <xdr:col>16</xdr:col>
      <xdr:colOff>16043</xdr:colOff>
      <xdr:row>25</xdr:row>
      <xdr:rowOff>60960</xdr:rowOff>
    </xdr:to>
    <xdr:grpSp>
      <xdr:nvGrpSpPr>
        <xdr:cNvPr id="17" name="Skupina 16">
          <a:extLst>
            <a:ext uri="{FF2B5EF4-FFF2-40B4-BE49-F238E27FC236}">
              <a16:creationId xmlns:a16="http://schemas.microsoft.com/office/drawing/2014/main" id="{3DB6DADC-42DD-A583-1ECC-204648C602A9}"/>
            </a:ext>
          </a:extLst>
        </xdr:cNvPr>
        <xdr:cNvGrpSpPr/>
      </xdr:nvGrpSpPr>
      <xdr:grpSpPr>
        <a:xfrm>
          <a:off x="3080498" y="3520841"/>
          <a:ext cx="753165" cy="1279759"/>
          <a:chOff x="3055232" y="3457074"/>
          <a:chExt cx="674558" cy="1475472"/>
        </a:xfrm>
      </xdr:grpSpPr>
      <xdr:grpSp>
        <xdr:nvGrpSpPr>
          <xdr:cNvPr id="947631" name="Skupina 8">
            <a:extLst>
              <a:ext uri="{FF2B5EF4-FFF2-40B4-BE49-F238E27FC236}">
                <a16:creationId xmlns:a16="http://schemas.microsoft.com/office/drawing/2014/main" id="{0B87EFF3-D425-B67C-7D3A-9DDA315D2400}"/>
              </a:ext>
            </a:extLst>
          </xdr:cNvPr>
          <xdr:cNvGrpSpPr>
            <a:grpSpLocks/>
          </xdr:cNvGrpSpPr>
        </xdr:nvGrpSpPr>
        <xdr:grpSpPr bwMode="auto">
          <a:xfrm>
            <a:off x="3055232" y="4740442"/>
            <a:ext cx="665295" cy="192104"/>
            <a:chOff x="3015666" y="3976440"/>
            <a:chExt cx="658447" cy="190800"/>
          </a:xfrm>
        </xdr:grpSpPr>
        <xdr:cxnSp macro="">
          <xdr:nvCxnSpPr>
            <xdr:cNvPr id="947664" name="Přímá spojnice 122">
              <a:extLst>
                <a:ext uri="{FF2B5EF4-FFF2-40B4-BE49-F238E27FC236}">
                  <a16:creationId xmlns:a16="http://schemas.microsoft.com/office/drawing/2014/main" id="{556B372C-5523-20C6-A806-7001386A6CEF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3024384" y="4095750"/>
              <a:ext cx="649729" cy="19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triangle" w="med" len="med"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947665" name="Přímá spojnice 129">
              <a:extLst>
                <a:ext uri="{FF2B5EF4-FFF2-40B4-BE49-F238E27FC236}">
                  <a16:creationId xmlns:a16="http://schemas.microsoft.com/office/drawing/2014/main" id="{FCB9158D-555E-916C-30EE-7A2BC9B2740A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3577176" y="4071840"/>
              <a:ext cx="190800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947666" name="Přímá spojnice 129">
              <a:extLst>
                <a:ext uri="{FF2B5EF4-FFF2-40B4-BE49-F238E27FC236}">
                  <a16:creationId xmlns:a16="http://schemas.microsoft.com/office/drawing/2014/main" id="{2856B104-4F3D-A336-4B1A-F8D8EBB038A1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2920266" y="4071840"/>
              <a:ext cx="190800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</xdr:grpSp>
      <xdr:sp macro="" textlink="">
        <xdr:nvSpPr>
          <xdr:cNvPr id="15" name="Krychle 14">
            <a:extLst>
              <a:ext uri="{FF2B5EF4-FFF2-40B4-BE49-F238E27FC236}">
                <a16:creationId xmlns:a16="http://schemas.microsoft.com/office/drawing/2014/main" id="{10A98E27-18D8-CB61-B40D-8135885DA7F4}"/>
              </a:ext>
            </a:extLst>
          </xdr:cNvPr>
          <xdr:cNvSpPr/>
        </xdr:nvSpPr>
        <xdr:spPr bwMode="auto">
          <a:xfrm>
            <a:off x="3064042" y="3457074"/>
            <a:ext cx="665748" cy="1219200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>
    <xdr:from>
      <xdr:col>19</xdr:col>
      <xdr:colOff>122721</xdr:colOff>
      <xdr:row>18</xdr:row>
      <xdr:rowOff>59356</xdr:rowOff>
    </xdr:from>
    <xdr:to>
      <xdr:col>23</xdr:col>
      <xdr:colOff>131261</xdr:colOff>
      <xdr:row>25</xdr:row>
      <xdr:rowOff>146500</xdr:rowOff>
    </xdr:to>
    <xdr:grpSp>
      <xdr:nvGrpSpPr>
        <xdr:cNvPr id="30" name="Skupina 29">
          <a:extLst>
            <a:ext uri="{FF2B5EF4-FFF2-40B4-BE49-F238E27FC236}">
              <a16:creationId xmlns:a16="http://schemas.microsoft.com/office/drawing/2014/main" id="{27DE0846-EC7D-3D26-9D8A-5092A4C1DD1B}"/>
            </a:ext>
          </a:extLst>
        </xdr:cNvPr>
        <xdr:cNvGrpSpPr/>
      </xdr:nvGrpSpPr>
      <xdr:grpSpPr>
        <a:xfrm>
          <a:off x="4649001" y="3518836"/>
          <a:ext cx="953420" cy="1367304"/>
          <a:chOff x="5388141" y="3396916"/>
          <a:chExt cx="861980" cy="1550184"/>
        </a:xfrm>
      </xdr:grpSpPr>
      <xdr:sp macro="" textlink="">
        <xdr:nvSpPr>
          <xdr:cNvPr id="20" name="Krychle 19">
            <a:extLst>
              <a:ext uri="{FF2B5EF4-FFF2-40B4-BE49-F238E27FC236}">
                <a16:creationId xmlns:a16="http://schemas.microsoft.com/office/drawing/2014/main" id="{AF3C665A-D3B7-5241-8DB1-5EC4F281D2E9}"/>
              </a:ext>
            </a:extLst>
          </xdr:cNvPr>
          <xdr:cNvSpPr/>
        </xdr:nvSpPr>
        <xdr:spPr bwMode="auto">
          <a:xfrm>
            <a:off x="5388141" y="3396916"/>
            <a:ext cx="656123" cy="1207971"/>
          </a:xfrm>
          <a:prstGeom prst="cube">
            <a:avLst>
              <a:gd name="adj" fmla="val 4518"/>
            </a:avLst>
          </a:prstGeom>
          <a:solidFill>
            <a:schemeClr val="bg1">
              <a:lumMod val="85000"/>
            </a:schemeClr>
          </a:solidFill>
          <a:ln w="31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grpSp>
        <xdr:nvGrpSpPr>
          <xdr:cNvPr id="29" name="Skupina 28">
            <a:extLst>
              <a:ext uri="{FF2B5EF4-FFF2-40B4-BE49-F238E27FC236}">
                <a16:creationId xmlns:a16="http://schemas.microsoft.com/office/drawing/2014/main" id="{C181B6A3-E268-AD36-277B-970B92070918}"/>
              </a:ext>
            </a:extLst>
          </xdr:cNvPr>
          <xdr:cNvGrpSpPr/>
        </xdr:nvGrpSpPr>
        <xdr:grpSpPr>
          <a:xfrm>
            <a:off x="5830775" y="4531197"/>
            <a:ext cx="419346" cy="415903"/>
            <a:chOff x="5842820" y="4513007"/>
            <a:chExt cx="420329" cy="412954"/>
          </a:xfrm>
        </xdr:grpSpPr>
        <xdr:cxnSp macro="">
          <xdr:nvCxnSpPr>
            <xdr:cNvPr id="21" name="Přímá spojnice 122">
              <a:extLst>
                <a:ext uri="{FF2B5EF4-FFF2-40B4-BE49-F238E27FC236}">
                  <a16:creationId xmlns:a16="http://schemas.microsoft.com/office/drawing/2014/main" id="{2C3F55E1-7CE7-DA0C-BE14-55EE4F7383C4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6078794" y="4513007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none" w="med" len="med"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2" name="Přímá spojnice 129">
              <a:extLst>
                <a:ext uri="{FF2B5EF4-FFF2-40B4-BE49-F238E27FC236}">
                  <a16:creationId xmlns:a16="http://schemas.microsoft.com/office/drawing/2014/main" id="{8AF7358A-D160-194E-3837-6698EBC6C27F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5975806" y="4695479"/>
              <a:ext cx="189517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3" name="Přímá spojnice 129">
              <a:extLst>
                <a:ext uri="{FF2B5EF4-FFF2-40B4-BE49-F238E27FC236}">
                  <a16:creationId xmlns:a16="http://schemas.microsoft.com/office/drawing/2014/main" id="{AF7593E9-147A-36DB-40B2-9F3D5EBAD71A}"/>
                </a:ext>
              </a:extLst>
            </xdr:cNvPr>
            <xdr:cNvCxnSpPr>
              <a:cxnSpLocks noChangeShapeType="1"/>
            </xdr:cNvCxnSpPr>
          </xdr:nvCxnSpPr>
          <xdr:spPr bwMode="auto">
            <a:xfrm rot="16200000">
              <a:off x="5932273" y="4747099"/>
              <a:ext cx="189517" cy="0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7" name="Přímá spojnice 122">
              <a:extLst>
                <a:ext uri="{FF2B5EF4-FFF2-40B4-BE49-F238E27FC236}">
                  <a16:creationId xmlns:a16="http://schemas.microsoft.com/office/drawing/2014/main" id="{E9FB2B29-8644-473B-9114-502A7991FC56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5842820" y="4744064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triangl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cxnSp macro="">
          <xdr:nvCxnSpPr>
            <xdr:cNvPr id="28" name="Přímá spojnice 122">
              <a:extLst>
                <a:ext uri="{FF2B5EF4-FFF2-40B4-BE49-F238E27FC236}">
                  <a16:creationId xmlns:a16="http://schemas.microsoft.com/office/drawing/2014/main" id="{6648300B-D464-4891-ACF1-F68AF9692FD4}"/>
                </a:ext>
              </a:extLst>
            </xdr:cNvPr>
            <xdr:cNvCxnSpPr>
              <a:cxnSpLocks noChangeShapeType="1"/>
            </xdr:cNvCxnSpPr>
          </xdr:nvCxnSpPr>
          <xdr:spPr bwMode="auto">
            <a:xfrm flipH="1">
              <a:off x="5948517" y="4640826"/>
              <a:ext cx="184355" cy="181897"/>
            </a:xfrm>
            <a:prstGeom prst="line">
              <a:avLst/>
            </a:prstGeom>
            <a:noFill/>
            <a:ln w="0" algn="ctr">
              <a:solidFill>
                <a:srgbClr val="558ED5"/>
              </a:solidFill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859D15A-0C3F-4224-BE7A-586883B98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021C4C4-B88A-4B2E-920C-0958FA3CD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22</xdr:row>
      <xdr:rowOff>38100</xdr:rowOff>
    </xdr:from>
    <xdr:to>
      <xdr:col>9</xdr:col>
      <xdr:colOff>63979</xdr:colOff>
      <xdr:row>32</xdr:row>
      <xdr:rowOff>37379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26AD5929-3B28-8F26-15D6-3CDCD6D34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680" y="4411980"/>
          <a:ext cx="1153639" cy="1660439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22</xdr:row>
      <xdr:rowOff>68581</xdr:rowOff>
    </xdr:from>
    <xdr:to>
      <xdr:col>19</xdr:col>
      <xdr:colOff>154460</xdr:colOff>
      <xdr:row>32</xdr:row>
      <xdr:rowOff>7844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DF294558-C38C-75B7-48AD-642CA0BD0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9440" y="4442461"/>
          <a:ext cx="1106960" cy="1600423"/>
        </a:xfrm>
        <a:prstGeom prst="rect">
          <a:avLst/>
        </a:prstGeom>
      </xdr:spPr>
    </xdr:pic>
    <xdr:clientData/>
  </xdr:twoCellAnchor>
  <xdr:twoCellAnchor editAs="oneCell">
    <xdr:from>
      <xdr:col>23</xdr:col>
      <xdr:colOff>91441</xdr:colOff>
      <xdr:row>22</xdr:row>
      <xdr:rowOff>38100</xdr:rowOff>
    </xdr:from>
    <xdr:to>
      <xdr:col>31</xdr:col>
      <xdr:colOff>98348</xdr:colOff>
      <xdr:row>32</xdr:row>
      <xdr:rowOff>37379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BDEE17FA-5E67-73CD-D0DC-F72CBF23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36821" y="4411980"/>
          <a:ext cx="1713787" cy="1660439"/>
        </a:xfrm>
        <a:prstGeom prst="rect">
          <a:avLst/>
        </a:prstGeom>
      </xdr:spPr>
    </xdr:pic>
    <xdr:clientData/>
  </xdr:twoCellAnchor>
  <xdr:twoCellAnchor editAs="oneCell">
    <xdr:from>
      <xdr:col>35</xdr:col>
      <xdr:colOff>91441</xdr:colOff>
      <xdr:row>22</xdr:row>
      <xdr:rowOff>68582</xdr:rowOff>
    </xdr:from>
    <xdr:to>
      <xdr:col>40</xdr:col>
      <xdr:colOff>124932</xdr:colOff>
      <xdr:row>32</xdr:row>
      <xdr:rowOff>7845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DC36D97A-652A-0C54-699F-3709AB643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97141" y="4442462"/>
          <a:ext cx="1100291" cy="1600423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</xdr:colOff>
      <xdr:row>4</xdr:row>
      <xdr:rowOff>130272</xdr:rowOff>
    </xdr:from>
    <xdr:to>
      <xdr:col>8</xdr:col>
      <xdr:colOff>15240</xdr:colOff>
      <xdr:row>10</xdr:row>
      <xdr:rowOff>160504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B08ACF00-CDEF-9569-7151-245A98C97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220" y="1029432"/>
          <a:ext cx="1524000" cy="1127512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121921</xdr:colOff>
      <xdr:row>9</xdr:row>
      <xdr:rowOff>129540</xdr:rowOff>
    </xdr:from>
    <xdr:to>
      <xdr:col>10</xdr:col>
      <xdr:colOff>143248</xdr:colOff>
      <xdr:row>15</xdr:row>
      <xdr:rowOff>119976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EB957245-7DF0-AED1-0461-2EA8BB8D9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3461" y="1943100"/>
          <a:ext cx="1301487" cy="10877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419D028-5B05-47AA-8A58-E553E8A03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0DCDD02-704C-42F9-91C7-AB2B95AC9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5</xdr:row>
      <xdr:rowOff>83820</xdr:rowOff>
    </xdr:from>
    <xdr:to>
      <xdr:col>5</xdr:col>
      <xdr:colOff>205740</xdr:colOff>
      <xdr:row>9</xdr:row>
      <xdr:rowOff>83820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D930126B-1176-C365-0D68-44497B40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3360" y="1165860"/>
          <a:ext cx="1097280" cy="731520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</xdr:colOff>
      <xdr:row>11</xdr:row>
      <xdr:rowOff>121921</xdr:rowOff>
    </xdr:from>
    <xdr:to>
      <xdr:col>7</xdr:col>
      <xdr:colOff>80889</xdr:colOff>
      <xdr:row>14</xdr:row>
      <xdr:rowOff>144781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713DA81A-C20A-212E-79B7-4554CCC5B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7240" y="2301241"/>
          <a:ext cx="835269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7</xdr:row>
      <xdr:rowOff>167640</xdr:rowOff>
    </xdr:from>
    <xdr:to>
      <xdr:col>10</xdr:col>
      <xdr:colOff>106681</xdr:colOff>
      <xdr:row>11</xdr:row>
      <xdr:rowOff>95201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78FE8FB9-82FB-9223-6D97-07C1E6C86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32561" y="1615440"/>
          <a:ext cx="845820" cy="659081"/>
        </a:xfrm>
        <a:prstGeom prst="rect">
          <a:avLst/>
        </a:prstGeom>
      </xdr:spPr>
    </xdr:pic>
    <xdr:clientData/>
  </xdr:twoCellAnchor>
  <xdr:twoCellAnchor editAs="oneCell">
    <xdr:from>
      <xdr:col>20</xdr:col>
      <xdr:colOff>83820</xdr:colOff>
      <xdr:row>22</xdr:row>
      <xdr:rowOff>45720</xdr:rowOff>
    </xdr:from>
    <xdr:to>
      <xdr:col>25</xdr:col>
      <xdr:colOff>99299</xdr:colOff>
      <xdr:row>27</xdr:row>
      <xdr:rowOff>20837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2383DDC5-0982-9463-477D-604D1AE84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89120" y="4236720"/>
          <a:ext cx="1082279" cy="805697"/>
        </a:xfrm>
        <a:prstGeom prst="rect">
          <a:avLst/>
        </a:prstGeom>
      </xdr:spPr>
    </xdr:pic>
    <xdr:clientData/>
  </xdr:twoCellAnchor>
  <xdr:twoCellAnchor editAs="oneCell">
    <xdr:from>
      <xdr:col>27</xdr:col>
      <xdr:colOff>167640</xdr:colOff>
      <xdr:row>22</xdr:row>
      <xdr:rowOff>60960</xdr:rowOff>
    </xdr:from>
    <xdr:to>
      <xdr:col>31</xdr:col>
      <xdr:colOff>146851</xdr:colOff>
      <xdr:row>27</xdr:row>
      <xdr:rowOff>96337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DA2243ED-C406-424D-8FAF-6D3EBB46C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66460" y="4251960"/>
          <a:ext cx="832651" cy="865957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</xdr:colOff>
      <xdr:row>32</xdr:row>
      <xdr:rowOff>30480</xdr:rowOff>
    </xdr:from>
    <xdr:to>
      <xdr:col>7</xdr:col>
      <xdr:colOff>208764</xdr:colOff>
      <xdr:row>37</xdr:row>
      <xdr:rowOff>33465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7291719D-6B90-5656-9BD5-EE6291E26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" y="5516880"/>
          <a:ext cx="1191744" cy="917385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32</xdr:row>
      <xdr:rowOff>15241</xdr:rowOff>
    </xdr:from>
    <xdr:to>
      <xdr:col>16</xdr:col>
      <xdr:colOff>109723</xdr:colOff>
      <xdr:row>37</xdr:row>
      <xdr:rowOff>35374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5F4A279F-9642-6392-F581-B68D1C5FC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32660" y="5501641"/>
          <a:ext cx="1328923" cy="934533"/>
        </a:xfrm>
        <a:prstGeom prst="rect">
          <a:avLst/>
        </a:prstGeom>
      </xdr:spPr>
    </xdr:pic>
    <xdr:clientData/>
  </xdr:twoCellAnchor>
  <xdr:twoCellAnchor editAs="oneCell">
    <xdr:from>
      <xdr:col>18</xdr:col>
      <xdr:colOff>114300</xdr:colOff>
      <xdr:row>32</xdr:row>
      <xdr:rowOff>7621</xdr:rowOff>
    </xdr:from>
    <xdr:to>
      <xdr:col>24</xdr:col>
      <xdr:colOff>163063</xdr:colOff>
      <xdr:row>36</xdr:row>
      <xdr:rowOff>150618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98286036-FF76-D387-92D0-1DC0C15E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92880" y="5494021"/>
          <a:ext cx="1328923" cy="874517"/>
        </a:xfrm>
        <a:prstGeom prst="rect">
          <a:avLst/>
        </a:prstGeom>
      </xdr:spPr>
    </xdr:pic>
    <xdr:clientData/>
  </xdr:twoCellAnchor>
  <xdr:twoCellAnchor editAs="oneCell">
    <xdr:from>
      <xdr:col>29</xdr:col>
      <xdr:colOff>160020</xdr:colOff>
      <xdr:row>32</xdr:row>
      <xdr:rowOff>15240</xdr:rowOff>
    </xdr:from>
    <xdr:to>
      <xdr:col>35</xdr:col>
      <xdr:colOff>200210</xdr:colOff>
      <xdr:row>36</xdr:row>
      <xdr:rowOff>98221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F31FFD89-8931-25B7-5D31-1D270986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85560" y="5501640"/>
          <a:ext cx="1320350" cy="814501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76201</xdr:colOff>
      <xdr:row>32</xdr:row>
      <xdr:rowOff>22860</xdr:rowOff>
    </xdr:from>
    <xdr:to>
      <xdr:col>44</xdr:col>
      <xdr:colOff>107816</xdr:colOff>
      <xdr:row>36</xdr:row>
      <xdr:rowOff>131562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2828035A-98DB-01C6-6EE9-386FBB7A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221981" y="5509260"/>
          <a:ext cx="1311775" cy="840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3B03A7-9F6E-4ADC-A0E0-56FE5007B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439371-893B-4B52-871B-AFCD9ADA7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</xdr:colOff>
      <xdr:row>23</xdr:row>
      <xdr:rowOff>68580</xdr:rowOff>
    </xdr:from>
    <xdr:to>
      <xdr:col>10</xdr:col>
      <xdr:colOff>188828</xdr:colOff>
      <xdr:row>32</xdr:row>
      <xdr:rowOff>169754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6DE69EC3-D2EB-1B82-A667-4212C5BE7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420" y="4991100"/>
          <a:ext cx="1667108" cy="1495634"/>
        </a:xfrm>
        <a:prstGeom prst="rect">
          <a:avLst/>
        </a:prstGeom>
      </xdr:spPr>
    </xdr:pic>
    <xdr:clientData/>
  </xdr:twoCellAnchor>
  <xdr:twoCellAnchor editAs="oneCell">
    <xdr:from>
      <xdr:col>26</xdr:col>
      <xdr:colOff>53340</xdr:colOff>
      <xdr:row>23</xdr:row>
      <xdr:rowOff>60960</xdr:rowOff>
    </xdr:from>
    <xdr:to>
      <xdr:col>32</xdr:col>
      <xdr:colOff>211656</xdr:colOff>
      <xdr:row>32</xdr:row>
      <xdr:rowOff>133555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EC4D64D2-2685-E727-6762-C21F7ED87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38800" y="4983480"/>
          <a:ext cx="1438476" cy="1467055"/>
        </a:xfrm>
        <a:prstGeom prst="rect">
          <a:avLst/>
        </a:prstGeom>
      </xdr:spPr>
    </xdr:pic>
    <xdr:clientData/>
  </xdr:twoCellAnchor>
  <xdr:twoCellAnchor editAs="oneCell">
    <xdr:from>
      <xdr:col>37</xdr:col>
      <xdr:colOff>15240</xdr:colOff>
      <xdr:row>23</xdr:row>
      <xdr:rowOff>76200</xdr:rowOff>
    </xdr:from>
    <xdr:to>
      <xdr:col>42</xdr:col>
      <xdr:colOff>63021</xdr:colOff>
      <xdr:row>32</xdr:row>
      <xdr:rowOff>158321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7FF4D4E2-3043-CE57-4781-D42B4CB87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47660" y="4450080"/>
          <a:ext cx="1114581" cy="1476581"/>
        </a:xfrm>
        <a:prstGeom prst="rect">
          <a:avLst/>
        </a:prstGeom>
      </xdr:spPr>
    </xdr:pic>
    <xdr:clientData/>
  </xdr:twoCellAnchor>
  <xdr:twoCellAnchor editAs="oneCell">
    <xdr:from>
      <xdr:col>0</xdr:col>
      <xdr:colOff>199959</xdr:colOff>
      <xdr:row>6</xdr:row>
      <xdr:rowOff>66741</xdr:rowOff>
    </xdr:from>
    <xdr:to>
      <xdr:col>4</xdr:col>
      <xdr:colOff>188546</xdr:colOff>
      <xdr:row>15</xdr:row>
      <xdr:rowOff>91965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A38005C1-A9DE-15A0-763A-E0F750C2B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9959" y="1331661"/>
          <a:ext cx="880127" cy="1671144"/>
        </a:xfrm>
        <a:prstGeom prst="rect">
          <a:avLst/>
        </a:prstGeom>
      </xdr:spPr>
    </xdr:pic>
    <xdr:clientData/>
  </xdr:twoCellAnchor>
  <xdr:twoCellAnchor editAs="oneCell">
    <xdr:from>
      <xdr:col>5</xdr:col>
      <xdr:colOff>129540</xdr:colOff>
      <xdr:row>11</xdr:row>
      <xdr:rowOff>121920</xdr:rowOff>
    </xdr:from>
    <xdr:to>
      <xdr:col>9</xdr:col>
      <xdr:colOff>171762</xdr:colOff>
      <xdr:row>15</xdr:row>
      <xdr:rowOff>5937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2A7B09DE-055A-469E-B266-60226C06F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4440" y="2301240"/>
          <a:ext cx="895662" cy="615537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</xdr:row>
      <xdr:rowOff>91440</xdr:rowOff>
    </xdr:from>
    <xdr:to>
      <xdr:col>8</xdr:col>
      <xdr:colOff>103241</xdr:colOff>
      <xdr:row>11</xdr:row>
      <xdr:rowOff>42099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55127109-53F4-AF02-C5E1-BC6A63920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57300" y="1356360"/>
          <a:ext cx="590921" cy="865059"/>
        </a:xfrm>
        <a:prstGeom prst="rect">
          <a:avLst/>
        </a:prstGeom>
      </xdr:spPr>
    </xdr:pic>
    <xdr:clientData/>
  </xdr:twoCellAnchor>
  <xdr:twoCellAnchor editAs="oneCell">
    <xdr:from>
      <xdr:col>14</xdr:col>
      <xdr:colOff>83820</xdr:colOff>
      <xdr:row>23</xdr:row>
      <xdr:rowOff>76200</xdr:rowOff>
    </xdr:from>
    <xdr:to>
      <xdr:col>22</xdr:col>
      <xdr:colOff>44048</xdr:colOff>
      <xdr:row>32</xdr:row>
      <xdr:rowOff>177374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1D99E14C-B48D-4936-BAFE-E9FBB8EC5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8960" y="4450080"/>
          <a:ext cx="1667108" cy="1495634"/>
        </a:xfrm>
        <a:prstGeom prst="rect">
          <a:avLst/>
        </a:prstGeom>
      </xdr:spPr>
    </xdr:pic>
    <xdr:clientData/>
  </xdr:twoCellAnchor>
  <xdr:twoCellAnchor editAs="oneCell">
    <xdr:from>
      <xdr:col>17</xdr:col>
      <xdr:colOff>68579</xdr:colOff>
      <xdr:row>31</xdr:row>
      <xdr:rowOff>83819</xdr:rowOff>
    </xdr:from>
    <xdr:to>
      <xdr:col>21</xdr:col>
      <xdr:colOff>53340</xdr:colOff>
      <xdr:row>36</xdr:row>
      <xdr:rowOff>0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BA447396-94B5-BDE4-0FF0-453386061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33799" y="5669279"/>
          <a:ext cx="838201" cy="830581"/>
        </a:xfrm>
        <a:prstGeom prst="rect">
          <a:avLst/>
        </a:prstGeom>
      </xdr:spPr>
    </xdr:pic>
    <xdr:clientData/>
  </xdr:twoCellAnchor>
  <xdr:twoCellAnchor editAs="oneCell">
    <xdr:from>
      <xdr:col>5</xdr:col>
      <xdr:colOff>121920</xdr:colOff>
      <xdr:row>30</xdr:row>
      <xdr:rowOff>167641</xdr:rowOff>
    </xdr:from>
    <xdr:to>
      <xdr:col>10</xdr:col>
      <xdr:colOff>26492</xdr:colOff>
      <xdr:row>36</xdr:row>
      <xdr:rowOff>15241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AF08C771-7560-2359-F62E-6D001F60E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6820" y="5570221"/>
          <a:ext cx="971372" cy="944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8022</xdr:colOff>
      <xdr:row>4</xdr:row>
      <xdr:rowOff>152400</xdr:rowOff>
    </xdr:from>
    <xdr:to>
      <xdr:col>40</xdr:col>
      <xdr:colOff>41570</xdr:colOff>
      <xdr:row>13</xdr:row>
      <xdr:rowOff>72189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9764F6E-8CE4-42BB-B4ED-228EFDF99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562" y="1051560"/>
          <a:ext cx="2380508" cy="1565709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36</xdr:col>
      <xdr:colOff>64972</xdr:colOff>
      <xdr:row>8</xdr:row>
      <xdr:rowOff>122722</xdr:rowOff>
    </xdr:from>
    <xdr:to>
      <xdr:col>45</xdr:col>
      <xdr:colOff>512782</xdr:colOff>
      <xdr:row>17</xdr:row>
      <xdr:rowOff>20053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691BD4F-29F5-4F9D-8CA0-206A75C5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4032" y="1753402"/>
          <a:ext cx="2406150" cy="1543251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121921</xdr:colOff>
      <xdr:row>4</xdr:row>
      <xdr:rowOff>60961</xdr:rowOff>
    </xdr:from>
    <xdr:to>
      <xdr:col>4</xdr:col>
      <xdr:colOff>15241</xdr:colOff>
      <xdr:row>16</xdr:row>
      <xdr:rowOff>89125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02001DE-4B55-131E-82F9-4EFCD12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1" y="960121"/>
          <a:ext cx="784860" cy="22227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9</xdr:row>
      <xdr:rowOff>30481</xdr:rowOff>
    </xdr:from>
    <xdr:to>
      <xdr:col>8</xdr:col>
      <xdr:colOff>129540</xdr:colOff>
      <xdr:row>13</xdr:row>
      <xdr:rowOff>141059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80BDCFF7-17EF-4045-AFA1-4E776ED9F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0141" y="1844041"/>
          <a:ext cx="754379" cy="842098"/>
        </a:xfrm>
        <a:prstGeom prst="rect">
          <a:avLst/>
        </a:prstGeom>
      </xdr:spPr>
    </xdr:pic>
    <xdr:clientData/>
  </xdr:twoCellAnchor>
  <xdr:twoCellAnchor>
    <xdr:from>
      <xdr:col>7</xdr:col>
      <xdr:colOff>83820</xdr:colOff>
      <xdr:row>24</xdr:row>
      <xdr:rowOff>162791</xdr:rowOff>
    </xdr:from>
    <xdr:to>
      <xdr:col>13</xdr:col>
      <xdr:colOff>129540</xdr:colOff>
      <xdr:row>34</xdr:row>
      <xdr:rowOff>110859</xdr:rowOff>
    </xdr:to>
    <xdr:grpSp>
      <xdr:nvGrpSpPr>
        <xdr:cNvPr id="19" name="Skupina 18">
          <a:extLst>
            <a:ext uri="{FF2B5EF4-FFF2-40B4-BE49-F238E27FC236}">
              <a16:creationId xmlns:a16="http://schemas.microsoft.com/office/drawing/2014/main" id="{25BA87C1-0505-F7BA-3484-8797400ECF18}"/>
            </a:ext>
          </a:extLst>
        </xdr:cNvPr>
        <xdr:cNvGrpSpPr/>
      </xdr:nvGrpSpPr>
      <xdr:grpSpPr>
        <a:xfrm>
          <a:off x="1775460" y="4719551"/>
          <a:ext cx="1463040" cy="1525408"/>
          <a:chOff x="1632758" y="4734791"/>
          <a:chExt cx="1334193" cy="1534413"/>
        </a:xfrm>
      </xdr:grpSpPr>
      <xdr:pic>
        <xdr:nvPicPr>
          <xdr:cNvPr id="15" name="Obrázek 14">
            <a:extLst>
              <a:ext uri="{FF2B5EF4-FFF2-40B4-BE49-F238E27FC236}">
                <a16:creationId xmlns:a16="http://schemas.microsoft.com/office/drawing/2014/main" id="{89719ED0-F2C6-4BAE-BC1A-D953A942B0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32758" y="4749565"/>
            <a:ext cx="1334193" cy="1519639"/>
          </a:xfrm>
          <a:prstGeom prst="rect">
            <a:avLst/>
          </a:prstGeom>
        </xdr:spPr>
      </xdr:pic>
      <xdr:sp macro="" textlink="">
        <xdr:nvSpPr>
          <xdr:cNvPr id="5" name="Obdélník 4">
            <a:extLst>
              <a:ext uri="{FF2B5EF4-FFF2-40B4-BE49-F238E27FC236}">
                <a16:creationId xmlns:a16="http://schemas.microsoft.com/office/drawing/2014/main" id="{8D25C5E7-0C6F-5417-8E65-35DE2F7431E7}"/>
              </a:ext>
            </a:extLst>
          </xdr:cNvPr>
          <xdr:cNvSpPr/>
        </xdr:nvSpPr>
        <xdr:spPr bwMode="auto">
          <a:xfrm>
            <a:off x="1804555" y="4734791"/>
            <a:ext cx="973282" cy="585354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sp macro="" textlink="">
        <xdr:nvSpPr>
          <xdr:cNvPr id="6" name="Obdélník 5">
            <a:extLst>
              <a:ext uri="{FF2B5EF4-FFF2-40B4-BE49-F238E27FC236}">
                <a16:creationId xmlns:a16="http://schemas.microsoft.com/office/drawing/2014/main" id="{3C2ABCB4-CFD3-4A60-9424-F13499C2BDB1}"/>
              </a:ext>
            </a:extLst>
          </xdr:cNvPr>
          <xdr:cNvSpPr/>
        </xdr:nvSpPr>
        <xdr:spPr bwMode="auto">
          <a:xfrm>
            <a:off x="1880754" y="5559135"/>
            <a:ext cx="259773" cy="252845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</xdr:grpSp>
    <xdr:clientData/>
  </xdr:twoCellAnchor>
  <xdr:twoCellAnchor>
    <xdr:from>
      <xdr:col>19</xdr:col>
      <xdr:colOff>99060</xdr:colOff>
      <xdr:row>24</xdr:row>
      <xdr:rowOff>169945</xdr:rowOff>
    </xdr:from>
    <xdr:to>
      <xdr:col>25</xdr:col>
      <xdr:colOff>144780</xdr:colOff>
      <xdr:row>34</xdr:row>
      <xdr:rowOff>103239</xdr:rowOff>
    </xdr:to>
    <xdr:grpSp>
      <xdr:nvGrpSpPr>
        <xdr:cNvPr id="25" name="Skupina 24">
          <a:extLst>
            <a:ext uri="{FF2B5EF4-FFF2-40B4-BE49-F238E27FC236}">
              <a16:creationId xmlns:a16="http://schemas.microsoft.com/office/drawing/2014/main" id="{A6E1DE21-DA0C-AE61-8FB9-D82A53352B5A}"/>
            </a:ext>
          </a:extLst>
        </xdr:cNvPr>
        <xdr:cNvGrpSpPr/>
      </xdr:nvGrpSpPr>
      <xdr:grpSpPr>
        <a:xfrm>
          <a:off x="4625340" y="4726705"/>
          <a:ext cx="1463040" cy="1510634"/>
          <a:chOff x="4194464" y="4741945"/>
          <a:chExt cx="1334192" cy="1519639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04C0A9BD-0DA5-4AF3-A813-B52F7A1F43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194464" y="4741945"/>
            <a:ext cx="1334192" cy="1519639"/>
          </a:xfrm>
          <a:prstGeom prst="rect">
            <a:avLst/>
          </a:prstGeom>
        </xdr:spPr>
      </xdr:pic>
      <xdr:sp macro="" textlink="">
        <xdr:nvSpPr>
          <xdr:cNvPr id="18" name="Obdélník 17">
            <a:extLst>
              <a:ext uri="{FF2B5EF4-FFF2-40B4-BE49-F238E27FC236}">
                <a16:creationId xmlns:a16="http://schemas.microsoft.com/office/drawing/2014/main" id="{D6FA22EB-095F-4681-A456-E4B65FE7F435}"/>
              </a:ext>
            </a:extLst>
          </xdr:cNvPr>
          <xdr:cNvSpPr/>
        </xdr:nvSpPr>
        <xdr:spPr bwMode="auto">
          <a:xfrm>
            <a:off x="4488872" y="4946073"/>
            <a:ext cx="259773" cy="193962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pic>
        <xdr:nvPicPr>
          <xdr:cNvPr id="20" name="Obrázek 19">
            <a:extLst>
              <a:ext uri="{FF2B5EF4-FFF2-40B4-BE49-F238E27FC236}">
                <a16:creationId xmlns:a16="http://schemas.microsoft.com/office/drawing/2014/main" id="{C03A5CC3-86BA-32BD-6508-54522F1E4F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 flipV="1">
            <a:off x="4918365" y="4817920"/>
            <a:ext cx="418938" cy="550505"/>
          </a:xfrm>
          <a:prstGeom prst="rect">
            <a:avLst/>
          </a:prstGeom>
        </xdr:spPr>
      </xdr:pic>
      <xdr:sp macro="" textlink="">
        <xdr:nvSpPr>
          <xdr:cNvPr id="21" name="Obdélník 20">
            <a:extLst>
              <a:ext uri="{FF2B5EF4-FFF2-40B4-BE49-F238E27FC236}">
                <a16:creationId xmlns:a16="http://schemas.microsoft.com/office/drawing/2014/main" id="{95257187-98EB-47A5-82F0-01256F3226A2}"/>
              </a:ext>
            </a:extLst>
          </xdr:cNvPr>
          <xdr:cNvSpPr/>
        </xdr:nvSpPr>
        <xdr:spPr bwMode="auto">
          <a:xfrm>
            <a:off x="4433454" y="5600700"/>
            <a:ext cx="259773" cy="193962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sp macro="" textlink="">
        <xdr:nvSpPr>
          <xdr:cNvPr id="22" name="Obdélník 21">
            <a:extLst>
              <a:ext uri="{FF2B5EF4-FFF2-40B4-BE49-F238E27FC236}">
                <a16:creationId xmlns:a16="http://schemas.microsoft.com/office/drawing/2014/main" id="{B6948521-B554-4DE9-ABA8-518548B6B000}"/>
              </a:ext>
            </a:extLst>
          </xdr:cNvPr>
          <xdr:cNvSpPr/>
        </xdr:nvSpPr>
        <xdr:spPr bwMode="auto">
          <a:xfrm>
            <a:off x="4963391" y="5525238"/>
            <a:ext cx="374073" cy="502228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cxnSp macro="">
        <xdr:nvCxnSpPr>
          <xdr:cNvPr id="24" name="Přímá spojnice 23">
            <a:extLst>
              <a:ext uri="{FF2B5EF4-FFF2-40B4-BE49-F238E27FC236}">
                <a16:creationId xmlns:a16="http://schemas.microsoft.com/office/drawing/2014/main" id="{F1507026-AAE5-F710-F3C8-53EF68DC570F}"/>
              </a:ext>
            </a:extLst>
          </xdr:cNvPr>
          <xdr:cNvCxnSpPr/>
        </xdr:nvCxnSpPr>
        <xdr:spPr bwMode="auto">
          <a:xfrm>
            <a:off x="5323611" y="5500255"/>
            <a:ext cx="0" cy="550718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32</xdr:col>
      <xdr:colOff>115042</xdr:colOff>
      <xdr:row>24</xdr:row>
      <xdr:rowOff>170039</xdr:rowOff>
    </xdr:from>
    <xdr:to>
      <xdr:col>38</xdr:col>
      <xdr:colOff>160762</xdr:colOff>
      <xdr:row>34</xdr:row>
      <xdr:rowOff>118107</xdr:rowOff>
    </xdr:to>
    <xdr:grpSp>
      <xdr:nvGrpSpPr>
        <xdr:cNvPr id="49" name="Skupina 48">
          <a:extLst>
            <a:ext uri="{FF2B5EF4-FFF2-40B4-BE49-F238E27FC236}">
              <a16:creationId xmlns:a16="http://schemas.microsoft.com/office/drawing/2014/main" id="{BDEF9805-F22A-DDC7-950C-5EA5DF4BFBB4}"/>
            </a:ext>
          </a:extLst>
        </xdr:cNvPr>
        <xdr:cNvGrpSpPr/>
      </xdr:nvGrpSpPr>
      <xdr:grpSpPr>
        <a:xfrm>
          <a:off x="7712182" y="4726799"/>
          <a:ext cx="1463040" cy="1525408"/>
          <a:chOff x="7111726" y="4729847"/>
          <a:chExt cx="1325880" cy="1529980"/>
        </a:xfrm>
      </xdr:grpSpPr>
      <xdr:grpSp>
        <xdr:nvGrpSpPr>
          <xdr:cNvPr id="47" name="Skupina 46">
            <a:extLst>
              <a:ext uri="{FF2B5EF4-FFF2-40B4-BE49-F238E27FC236}">
                <a16:creationId xmlns:a16="http://schemas.microsoft.com/office/drawing/2014/main" id="{EFA120A8-6749-D6E7-E318-1C302E5F7F19}"/>
              </a:ext>
            </a:extLst>
          </xdr:cNvPr>
          <xdr:cNvGrpSpPr/>
        </xdr:nvGrpSpPr>
        <xdr:grpSpPr>
          <a:xfrm>
            <a:off x="7111726" y="4729847"/>
            <a:ext cx="1325880" cy="1529980"/>
            <a:chOff x="7155922" y="4742039"/>
            <a:chExt cx="1334193" cy="1534413"/>
          </a:xfrm>
        </xdr:grpSpPr>
        <xdr:grpSp>
          <xdr:nvGrpSpPr>
            <xdr:cNvPr id="26" name="Skupina 25">
              <a:extLst>
                <a:ext uri="{FF2B5EF4-FFF2-40B4-BE49-F238E27FC236}">
                  <a16:creationId xmlns:a16="http://schemas.microsoft.com/office/drawing/2014/main" id="{BA80A4BB-327F-4323-8F71-16225FAB6D6E}"/>
                </a:ext>
              </a:extLst>
            </xdr:cNvPr>
            <xdr:cNvGrpSpPr/>
          </xdr:nvGrpSpPr>
          <xdr:grpSpPr>
            <a:xfrm>
              <a:off x="7155922" y="4742039"/>
              <a:ext cx="1334193" cy="1534413"/>
              <a:chOff x="1632758" y="4734791"/>
              <a:chExt cx="1334193" cy="1534413"/>
            </a:xfrm>
          </xdr:grpSpPr>
          <xdr:pic>
            <xdr:nvPicPr>
              <xdr:cNvPr id="27" name="Obrázek 26">
                <a:extLst>
                  <a:ext uri="{FF2B5EF4-FFF2-40B4-BE49-F238E27FC236}">
                    <a16:creationId xmlns:a16="http://schemas.microsoft.com/office/drawing/2014/main" id="{25709E87-D314-450E-DF78-C68A742B1E0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1632758" y="4749565"/>
                <a:ext cx="1334193" cy="1519639"/>
              </a:xfrm>
              <a:prstGeom prst="rect">
                <a:avLst/>
              </a:prstGeom>
            </xdr:spPr>
          </xdr:pic>
          <xdr:sp macro="" textlink="">
            <xdr:nvSpPr>
              <xdr:cNvPr id="28" name="Obdélník 27">
                <a:extLst>
                  <a:ext uri="{FF2B5EF4-FFF2-40B4-BE49-F238E27FC236}">
                    <a16:creationId xmlns:a16="http://schemas.microsoft.com/office/drawing/2014/main" id="{8BB16D96-E77C-3EA0-4A69-6DF14A7C3F5C}"/>
                  </a:ext>
                </a:extLst>
              </xdr:cNvPr>
              <xdr:cNvSpPr/>
            </xdr:nvSpPr>
            <xdr:spPr bwMode="auto">
              <a:xfrm>
                <a:off x="1804555" y="4734791"/>
                <a:ext cx="973282" cy="585354"/>
              </a:xfrm>
              <a:prstGeom prst="rect">
                <a:avLst/>
              </a:prstGeom>
              <a:solidFill>
                <a:sysClr val="window" lastClr="FFFFFF"/>
              </a:solidFill>
              <a:ln w="9525" cap="flat" cmpd="sng" algn="ctr">
                <a:noFill/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upright="1"/>
              <a:lstStyle/>
              <a:p>
                <a:pPr algn="ctr"/>
                <a:endParaRPr lang="sk-SK" sz="1100"/>
              </a:p>
            </xdr:txBody>
          </xdr:sp>
          <xdr:sp macro="" textlink="">
            <xdr:nvSpPr>
              <xdr:cNvPr id="29" name="Obdélník 28">
                <a:extLst>
                  <a:ext uri="{FF2B5EF4-FFF2-40B4-BE49-F238E27FC236}">
                    <a16:creationId xmlns:a16="http://schemas.microsoft.com/office/drawing/2014/main" id="{E8B7C3BF-DD1C-72CD-D9D7-0864FE877969}"/>
                  </a:ext>
                </a:extLst>
              </xdr:cNvPr>
              <xdr:cNvSpPr/>
            </xdr:nvSpPr>
            <xdr:spPr bwMode="auto">
              <a:xfrm>
                <a:off x="1880754" y="5559135"/>
                <a:ext cx="259773" cy="252845"/>
              </a:xfrm>
              <a:prstGeom prst="rect">
                <a:avLst/>
              </a:prstGeom>
              <a:solidFill>
                <a:sysClr val="window" lastClr="FFFFFF"/>
              </a:solidFill>
              <a:ln w="9525" cap="flat" cmpd="sng" algn="ctr">
                <a:noFill/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upright="1"/>
              <a:lstStyle/>
              <a:p>
                <a:pPr algn="ctr"/>
                <a:endParaRPr lang="sk-SK" sz="1100"/>
              </a:p>
            </xdr:txBody>
          </xdr:sp>
        </xdr:grpSp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AA389B2F-DBFC-4D21-A20E-EDBEB0054230}"/>
                </a:ext>
              </a:extLst>
            </xdr:cNvPr>
            <xdr:cNvSpPr/>
          </xdr:nvSpPr>
          <xdr:spPr bwMode="auto">
            <a:xfrm>
              <a:off x="7924446" y="5539189"/>
              <a:ext cx="374549" cy="498094"/>
            </a:xfrm>
            <a:prstGeom prst="rect">
              <a:avLst/>
            </a:prstGeom>
            <a:solidFill>
              <a:sysClr val="window" lastClr="FFFFFF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wrap="square" lIns="18288" tIns="0" rIns="0" bIns="0" rtlCol="0" anchor="ctr" upright="1"/>
            <a:lstStyle/>
            <a:p>
              <a:pPr algn="ctr"/>
              <a:endParaRPr lang="sk-SK" sz="1100"/>
            </a:p>
          </xdr:txBody>
        </xdr:sp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CB1CBA9A-1693-4B74-9706-E92FB4150FF3}"/>
                </a:ext>
              </a:extLst>
            </xdr:cNvPr>
            <xdr:cNvSpPr/>
          </xdr:nvSpPr>
          <xdr:spPr bwMode="auto">
            <a:xfrm>
              <a:off x="8220414" y="5246252"/>
              <a:ext cx="72424" cy="340909"/>
            </a:xfrm>
            <a:prstGeom prst="rect">
              <a:avLst/>
            </a:prstGeom>
            <a:solidFill>
              <a:sysClr val="window" lastClr="FFFFFF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wrap="square" lIns="18288" tIns="0" rIns="0" bIns="0" rtlCol="0" anchor="ctr" upright="1"/>
            <a:lstStyle/>
            <a:p>
              <a:pPr algn="ctr"/>
              <a:endParaRPr lang="sk-SK" sz="1100"/>
            </a:p>
          </xdr:txBody>
        </xdr:sp>
      </xdr:grpSp>
      <xdr:cxnSp macro="">
        <xdr:nvCxnSpPr>
          <xdr:cNvPr id="39" name="Přímá spojnice 38">
            <a:extLst>
              <a:ext uri="{FF2B5EF4-FFF2-40B4-BE49-F238E27FC236}">
                <a16:creationId xmlns:a16="http://schemas.microsoft.com/office/drawing/2014/main" id="{521D2143-518D-4B91-8BF2-7D7C36906472}"/>
              </a:ext>
            </a:extLst>
          </xdr:cNvPr>
          <xdr:cNvCxnSpPr/>
        </xdr:nvCxnSpPr>
        <xdr:spPr bwMode="auto">
          <a:xfrm>
            <a:off x="8165475" y="5314824"/>
            <a:ext cx="0" cy="196680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34" name="Obdélník 33">
            <a:extLst>
              <a:ext uri="{FF2B5EF4-FFF2-40B4-BE49-F238E27FC236}">
                <a16:creationId xmlns:a16="http://schemas.microsoft.com/office/drawing/2014/main" id="{0AF4613C-0B77-42C3-B602-F542AE7A1B2E}"/>
              </a:ext>
            </a:extLst>
          </xdr:cNvPr>
          <xdr:cNvSpPr/>
        </xdr:nvSpPr>
        <xdr:spPr bwMode="auto">
          <a:xfrm>
            <a:off x="8201319" y="5186142"/>
            <a:ext cx="45719" cy="500725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endParaRPr lang="sk-SK" sz="1100"/>
          </a:p>
        </xdr:txBody>
      </xdr:sp>
      <xdr:cxnSp macro="">
        <xdr:nvCxnSpPr>
          <xdr:cNvPr id="31" name="Přímá spojnice 30">
            <a:extLst>
              <a:ext uri="{FF2B5EF4-FFF2-40B4-BE49-F238E27FC236}">
                <a16:creationId xmlns:a16="http://schemas.microsoft.com/office/drawing/2014/main" id="{94943CEF-F135-408C-B304-48C0EFD9BD77}"/>
              </a:ext>
            </a:extLst>
          </xdr:cNvPr>
          <xdr:cNvCxnSpPr/>
        </xdr:nvCxnSpPr>
        <xdr:spPr bwMode="auto">
          <a:xfrm>
            <a:off x="8233538" y="4783085"/>
            <a:ext cx="0" cy="1436544"/>
          </a:xfrm>
          <a:prstGeom prst="line">
            <a:avLst/>
          </a:prstGeom>
          <a:solidFill>
            <a:srgbClr val="FFFFE1"/>
          </a:solidFill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34</xdr:col>
      <xdr:colOff>134113</xdr:colOff>
      <xdr:row>27</xdr:row>
      <xdr:rowOff>94127</xdr:rowOff>
    </xdr:from>
    <xdr:to>
      <xdr:col>39</xdr:col>
      <xdr:colOff>35666</xdr:colOff>
      <xdr:row>28</xdr:row>
      <xdr:rowOff>85537</xdr:rowOff>
    </xdr:to>
    <xdr:grpSp>
      <xdr:nvGrpSpPr>
        <xdr:cNvPr id="62" name="Skupina 61">
          <a:extLst>
            <a:ext uri="{FF2B5EF4-FFF2-40B4-BE49-F238E27FC236}">
              <a16:creationId xmlns:a16="http://schemas.microsoft.com/office/drawing/2014/main" id="{2373C135-1089-C9F9-1A7A-CBDE597DAA9C}"/>
            </a:ext>
          </a:extLst>
        </xdr:cNvPr>
        <xdr:cNvGrpSpPr/>
      </xdr:nvGrpSpPr>
      <xdr:grpSpPr>
        <a:xfrm>
          <a:off x="8203693" y="5115707"/>
          <a:ext cx="1082653" cy="174290"/>
          <a:chOff x="7445811" y="4526697"/>
          <a:chExt cx="971855" cy="172993"/>
        </a:xfrm>
      </xdr:grpSpPr>
      <xdr:cxnSp macro="">
        <xdr:nvCxnSpPr>
          <xdr:cNvPr id="53" name="Přímá spojnice 122">
            <a:extLst>
              <a:ext uri="{FF2B5EF4-FFF2-40B4-BE49-F238E27FC236}">
                <a16:creationId xmlns:a16="http://schemas.microsoft.com/office/drawing/2014/main" id="{309BBD88-EF34-58BF-E511-F8F9E31973BE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8118334" y="4604248"/>
            <a:ext cx="299332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none" w="med" len="med"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4" name="Přímá spojnice 129">
            <a:extLst>
              <a:ext uri="{FF2B5EF4-FFF2-40B4-BE49-F238E27FC236}">
                <a16:creationId xmlns:a16="http://schemas.microsoft.com/office/drawing/2014/main" id="{F4ACF2CD-C590-26E5-7CFC-5D375AD04E1C}"/>
              </a:ext>
            </a:extLst>
          </xdr:cNvPr>
          <xdr:cNvCxnSpPr>
            <a:cxnSpLocks noChangeShapeType="1"/>
          </xdr:cNvCxnSpPr>
        </xdr:nvCxnSpPr>
        <xdr:spPr bwMode="auto">
          <a:xfrm rot="16200000">
            <a:off x="8032037" y="4611246"/>
            <a:ext cx="169097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Přímá spojnice 129">
            <a:extLst>
              <a:ext uri="{FF2B5EF4-FFF2-40B4-BE49-F238E27FC236}">
                <a16:creationId xmlns:a16="http://schemas.microsoft.com/office/drawing/2014/main" id="{6348C682-A9C6-29FB-2D80-AE3AD9636FDC}"/>
              </a:ext>
            </a:extLst>
          </xdr:cNvPr>
          <xdr:cNvCxnSpPr>
            <a:cxnSpLocks noChangeShapeType="1"/>
          </xdr:cNvCxnSpPr>
        </xdr:nvCxnSpPr>
        <xdr:spPr bwMode="auto">
          <a:xfrm rot="16200000">
            <a:off x="7969017" y="4615142"/>
            <a:ext cx="169097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6" name="Přímá spojnice 122">
            <a:extLst>
              <a:ext uri="{FF2B5EF4-FFF2-40B4-BE49-F238E27FC236}">
                <a16:creationId xmlns:a16="http://schemas.microsoft.com/office/drawing/2014/main" id="{C464A2F1-0663-56F0-95A1-EFE2A3AFEDB2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445811" y="4604425"/>
            <a:ext cx="611140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triangl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7" name="Přímá spojnice 122">
            <a:extLst>
              <a:ext uri="{FF2B5EF4-FFF2-40B4-BE49-F238E27FC236}">
                <a16:creationId xmlns:a16="http://schemas.microsoft.com/office/drawing/2014/main" id="{463C5B7C-98BB-0B80-3FFA-969F678C64D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968506" y="4604426"/>
            <a:ext cx="248123" cy="0"/>
          </a:xfrm>
          <a:prstGeom prst="line">
            <a:avLst/>
          </a:prstGeom>
          <a:noFill/>
          <a:ln w="0" algn="ctr">
            <a:solidFill>
              <a:srgbClr val="558ED5"/>
            </a:solidFill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32</xdr:col>
      <xdr:colOff>205740</xdr:colOff>
      <xdr:row>26</xdr:row>
      <xdr:rowOff>15240</xdr:rowOff>
    </xdr:from>
    <xdr:to>
      <xdr:col>37</xdr:col>
      <xdr:colOff>82296</xdr:colOff>
      <xdr:row>28</xdr:row>
      <xdr:rowOff>47244</xdr:rowOff>
    </xdr:to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0E45DEC-7CB7-90D0-79D6-849165732CAB}"/>
            </a:ext>
          </a:extLst>
        </xdr:cNvPr>
        <xdr:cNvSpPr txBox="1"/>
      </xdr:nvSpPr>
      <xdr:spPr>
        <a:xfrm>
          <a:off x="7071360" y="4937760"/>
          <a:ext cx="943356" cy="313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sk-SK" sz="1100" b="1">
              <a:latin typeface="Arial" panose="020B0604020202020204" pitchFamily="34" charset="0"/>
              <a:cs typeface="Arial" panose="020B0604020202020204" pitchFamily="34" charset="0"/>
            </a:rPr>
            <a:t>&gt;=</a:t>
          </a:r>
          <a:r>
            <a:rPr lang="sk-SK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1100" b="1">
              <a:latin typeface="Arial" panose="020B0604020202020204" pitchFamily="34" charset="0"/>
              <a:cs typeface="Arial" panose="020B0604020202020204" pitchFamily="34" charset="0"/>
            </a:rPr>
            <a:t>5mm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596265</xdr:colOff>
      <xdr:row>55</xdr:row>
      <xdr:rowOff>28575</xdr:rowOff>
    </xdr:from>
    <xdr:to>
      <xdr:col>1</xdr:col>
      <xdr:colOff>753261</xdr:colOff>
      <xdr:row>56</xdr:row>
      <xdr:rowOff>18075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EDADD1E9-7FB1-4BC6-820E-290CAE2ECB6E}"/>
            </a:ext>
          </a:extLst>
        </xdr:cNvPr>
        <xdr:cNvSpPr txBox="1">
          <a:spLocks noChangeAspect="1"/>
        </xdr:cNvSpPr>
      </xdr:nvSpPr>
      <xdr:spPr>
        <a:xfrm>
          <a:off x="710565" y="70757415"/>
          <a:ext cx="156996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601980</xdr:colOff>
          <xdr:row>59</xdr:row>
          <xdr:rowOff>0</xdr:rowOff>
        </xdr:from>
        <xdr:to>
          <xdr:col>12</xdr:col>
          <xdr:colOff>7620</xdr:colOff>
          <xdr:row>60</xdr:row>
          <xdr:rowOff>68580</xdr:rowOff>
        </xdr:to>
        <xdr:sp macro="" textlink="">
          <xdr:nvSpPr>
            <xdr:cNvPr id="985089" name="Button 1" hidden="1">
              <a:extLst>
                <a:ext uri="{63B3BB69-23CF-44E3-9099-C40C66FF867C}">
                  <a14:compatExt spid="_x0000_s985089"/>
                </a:ext>
                <a:ext uri="{FF2B5EF4-FFF2-40B4-BE49-F238E27FC236}">
                  <a16:creationId xmlns:a16="http://schemas.microsoft.com/office/drawing/2014/main" id="{00000000-0008-0000-0800-000001080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9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VYTVORIŤ  OBJEDNÁVKU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1188720</xdr:colOff>
      <xdr:row>116</xdr:row>
      <xdr:rowOff>53340</xdr:rowOff>
    </xdr:from>
    <xdr:to>
      <xdr:col>2</xdr:col>
      <xdr:colOff>4099560</xdr:colOff>
      <xdr:row>126</xdr:row>
      <xdr:rowOff>60960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C12F0073-C3C4-4589-8C95-940B1CB2D37E}"/>
            </a:ext>
          </a:extLst>
        </xdr:cNvPr>
        <xdr:cNvSpPr txBox="1"/>
      </xdr:nvSpPr>
      <xdr:spPr>
        <a:xfrm>
          <a:off x="2095500" y="20596860"/>
          <a:ext cx="2910840" cy="17602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4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zatiaľ KONIEC</a:t>
          </a:r>
        </a:p>
      </xdr:txBody>
    </xdr:sp>
    <xdr:clientData/>
  </xdr:twoCellAnchor>
  <xdr:twoCellAnchor>
    <xdr:from>
      <xdr:col>2</xdr:col>
      <xdr:colOff>1150620</xdr:colOff>
      <xdr:row>105</xdr:row>
      <xdr:rowOff>30480</xdr:rowOff>
    </xdr:from>
    <xdr:to>
      <xdr:col>2</xdr:col>
      <xdr:colOff>4061460</xdr:colOff>
      <xdr:row>115</xdr:row>
      <xdr:rowOff>38100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B78CED7E-2E8F-4037-9727-2BAEE0C8ED37}"/>
            </a:ext>
          </a:extLst>
        </xdr:cNvPr>
        <xdr:cNvSpPr txBox="1"/>
      </xdr:nvSpPr>
      <xdr:spPr>
        <a:xfrm>
          <a:off x="2057400" y="18646140"/>
          <a:ext cx="2910840" cy="17602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4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zatiaľ KONIEC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solidFill>
          <a:srgbClr val="FFFFE1"/>
        </a:solidFill>
        <a:ln w="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ettich.com/short/t9k10cz" TargetMode="External"/><Relationship Id="rId2" Type="http://schemas.openxmlformats.org/officeDocument/2006/relationships/hyperlink" Target="http://www.hettich.com/short/xbqvp8y" TargetMode="External"/><Relationship Id="rId1" Type="http://schemas.openxmlformats.org/officeDocument/2006/relationships/hyperlink" Target="http://www.hettich.com/short/ayxce5w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hettich.com/short/p3jxl9u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656D-22B2-4384-8ED2-97EADBFD11CB}">
  <sheetPr codeName="List5"/>
  <dimension ref="A1:BJ40"/>
  <sheetViews>
    <sheetView showGridLines="0" showRowColHeaders="0" zoomScale="95" zoomScaleNormal="95" workbookViewId="0">
      <pane ySplit="4" topLeftCell="A5" activePane="bottomLeft" state="frozen"/>
      <selection pane="bottomLeft" activeCell="B9" sqref="B9:M9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8" width="9" style="11" customWidth="1"/>
    <col min="49" max="16384" width="9" style="11"/>
  </cols>
  <sheetData>
    <row r="1" spans="1:62" ht="12.9" customHeight="1" thickBot="1"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23.1" customHeight="1" thickBot="1">
      <c r="B2" s="314" t="str">
        <f>Verzie!E12</f>
        <v>&lt;&lt;  zpět</v>
      </c>
      <c r="C2" s="315"/>
      <c r="D2" s="315"/>
      <c r="E2" s="316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18"/>
      <c r="V2" s="319"/>
      <c r="W2" s="319"/>
      <c r="X2" s="319"/>
      <c r="Y2" s="320"/>
      <c r="AA2" s="318"/>
      <c r="AB2" s="319"/>
      <c r="AC2" s="319"/>
      <c r="AD2" s="319"/>
      <c r="AE2" s="320"/>
      <c r="AI2" s="318" t="str">
        <f>Verzie!E9</f>
        <v xml:space="preserve"> Objednávka</v>
      </c>
      <c r="AJ2" s="319"/>
      <c r="AK2" s="319"/>
      <c r="AL2" s="319"/>
      <c r="AM2" s="320"/>
      <c r="AO2" s="323" t="str">
        <f>Verzie!E13</f>
        <v>vpřed  &gt;&gt;</v>
      </c>
      <c r="AP2" s="324"/>
      <c r="AQ2" s="324"/>
      <c r="AR2" s="325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2.9" customHeight="1">
      <c r="AT3" s="1"/>
      <c r="AU3" s="6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3.1" customHeight="1">
      <c r="A4" s="12"/>
      <c r="B4" s="33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8" t="str">
        <f>Verzie!E16</f>
        <v xml:space="preserve"> Nápověda</v>
      </c>
      <c r="AS4" s="12"/>
      <c r="AT4" s="1"/>
      <c r="AU4" s="6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4.4" customHeight="1"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4.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ht="14.4" customHeight="1">
      <c r="A7" s="1"/>
      <c r="B7" s="321" t="str">
        <f>Verzie!E140</f>
        <v>Formulář pro identifikační údaje</v>
      </c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1"/>
      <c r="O7" s="1"/>
      <c r="P7" s="1"/>
      <c r="Q7" s="1"/>
      <c r="R7" s="1"/>
      <c r="S7" s="1"/>
      <c r="T7" s="1"/>
      <c r="U7" s="39"/>
      <c r="V7" s="39"/>
      <c r="W7" s="43" t="str">
        <f>Verzie!E16</f>
        <v xml:space="preserve"> Nápověda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14.4" customHeight="1">
      <c r="A8" s="1"/>
      <c r="B8" s="330" t="str">
        <f>Verzie!E116</f>
        <v>Odběratel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1"/>
      <c r="O8" s="1"/>
      <c r="P8" s="1"/>
      <c r="Q8" s="1"/>
      <c r="R8" s="1"/>
      <c r="S8" s="1"/>
      <c r="T8" s="1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4.4" customHeight="1">
      <c r="A9" s="1"/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1"/>
      <c r="O9" s="1"/>
      <c r="P9" s="1"/>
      <c r="Q9" s="1"/>
      <c r="R9" s="1"/>
      <c r="S9" s="1"/>
      <c r="T9" s="1"/>
      <c r="U9" s="39"/>
      <c r="V9" s="39" t="str">
        <f>"1) "&amp;Verzie!E98</f>
        <v>1) Vyberte požadovaný typ kování (TopLine XL, TopLine L, WingLine L)</v>
      </c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14.4" customHeight="1">
      <c r="A10" s="1"/>
      <c r="B10" s="330" t="str">
        <f>Verzie!E117</f>
        <v>Adresa</v>
      </c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1"/>
      <c r="O10" s="1"/>
      <c r="P10" s="1"/>
      <c r="Q10" s="1"/>
      <c r="R10" s="1"/>
      <c r="S10" s="1"/>
      <c r="T10" s="1"/>
      <c r="U10" s="39"/>
      <c r="V10" s="39" t="str">
        <f>"2) "&amp;Verzie!E99</f>
        <v>2) Zadejte vstupní data:</v>
      </c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14.4" customHeight="1">
      <c r="A11" s="1"/>
      <c r="B11" s="331"/>
      <c r="C11" s="331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1"/>
      <c r="O11" s="1"/>
      <c r="P11" s="1"/>
      <c r="Q11" s="1"/>
      <c r="R11" s="1"/>
      <c r="S11" s="1"/>
      <c r="T11" s="1"/>
      <c r="U11" s="39"/>
      <c r="V11" s="39"/>
      <c r="W11" s="39" t="str">
        <f>" - "&amp;Verzie!E100</f>
        <v xml:space="preserve"> - rozměry skříňě resp. dveří</v>
      </c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4.4" customHeight="1">
      <c r="A12" s="1"/>
      <c r="B12" s="331"/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1"/>
      <c r="O12" s="1"/>
      <c r="P12" s="1"/>
      <c r="Q12" s="1"/>
      <c r="R12" s="1"/>
      <c r="S12" s="1"/>
      <c r="T12" s="1"/>
      <c r="U12" s="39"/>
      <c r="V12" s="39"/>
      <c r="W12" s="39" t="str">
        <f>" - "&amp;Verzie!E101</f>
        <v xml:space="preserve"> - postupně vyberte parametry kování</v>
      </c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14.4" customHeight="1">
      <c r="A13" s="1"/>
      <c r="B13" s="331"/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1"/>
      <c r="O13" s="1"/>
      <c r="P13" s="1"/>
      <c r="Q13" s="1"/>
      <c r="R13" s="1"/>
      <c r="S13" s="1"/>
      <c r="T13" s="1"/>
      <c r="U13" s="39"/>
      <c r="V13" s="39" t="str">
        <f>"3) "&amp;Verzie!E102</f>
        <v>3) Po ukončení této části se posunutím vpřed</v>
      </c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4.4" customHeight="1">
      <c r="A14" s="1"/>
      <c r="B14" s="330" t="str">
        <f>Verzie!E119</f>
        <v>Dodací adresa</v>
      </c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1"/>
      <c r="O14" s="1"/>
      <c r="P14" s="1"/>
      <c r="Q14" s="1"/>
      <c r="R14" s="1"/>
      <c r="S14" s="1"/>
      <c r="T14" s="1"/>
      <c r="U14" s="39"/>
      <c r="V14" s="39"/>
      <c r="W14" s="39" t="str">
        <f>"   "&amp;Verzie!E103</f>
        <v xml:space="preserve">   dostanete na objednávku kování</v>
      </c>
      <c r="X14" s="39"/>
      <c r="Y14" s="39"/>
      <c r="Z14" s="39"/>
      <c r="AA14" s="43"/>
      <c r="AB14" s="40"/>
      <c r="AC14" s="40"/>
      <c r="AD14" s="39"/>
      <c r="AE14" s="39"/>
      <c r="AF14" s="39"/>
      <c r="AG14" s="39"/>
      <c r="AH14" s="39"/>
      <c r="AI14" s="39"/>
      <c r="AJ14" s="40"/>
      <c r="AK14" s="40"/>
      <c r="AL14" s="39"/>
      <c r="AM14" s="39"/>
      <c r="AN14" s="39"/>
      <c r="AO14" s="39"/>
      <c r="AP14" s="39"/>
      <c r="AQ14" s="39"/>
      <c r="AR14" s="39"/>
      <c r="AS14" s="39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4" customHeight="1">
      <c r="A15" s="1"/>
      <c r="B15" s="331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1"/>
      <c r="O15" s="1"/>
      <c r="P15" s="1"/>
      <c r="Q15" s="1"/>
      <c r="R15" s="1"/>
      <c r="S15" s="1"/>
      <c r="T15" s="1"/>
      <c r="U15" s="39"/>
      <c r="V15" s="39" t="str">
        <f>"4) "&amp;Verzie!E104&amp;" "&amp;Verzie!E147&amp;" "&amp;Verzie!E105</f>
        <v>4) Kliknutím na tlačítko VYTVOŘIT  OBJEDNÁVKU se pomocí Makra</v>
      </c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14.4" customHeight="1">
      <c r="A16" s="1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1"/>
      <c r="O16" s="1"/>
      <c r="P16" s="1"/>
      <c r="Q16" s="1"/>
      <c r="R16" s="1"/>
      <c r="S16" s="1"/>
      <c r="T16" s="1"/>
      <c r="U16" s="39"/>
      <c r="V16" s="39"/>
      <c r="W16" s="39" t="str">
        <f>"   "&amp;Verzie!E106</f>
        <v xml:space="preserve">   vytvoří samostatný soubor = Objednávka</v>
      </c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4.4" customHeight="1">
      <c r="A17" s="1"/>
      <c r="B17" s="331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1"/>
      <c r="O17" s="1"/>
      <c r="P17" s="1"/>
      <c r="Q17" s="1"/>
      <c r="R17" s="1"/>
      <c r="S17" s="1"/>
      <c r="T17" s="1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4.4" customHeight="1">
      <c r="A18" s="1"/>
      <c r="B18" s="330" t="str">
        <f>Verzie!E120</f>
        <v>IČO</v>
      </c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0"/>
      <c r="N18" s="1"/>
      <c r="O18" s="1"/>
      <c r="P18" s="1"/>
      <c r="Q18" s="1"/>
      <c r="R18" s="1"/>
      <c r="S18" s="1"/>
      <c r="T18" s="1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4.4" customHeight="1">
      <c r="A19" s="1"/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1"/>
      <c r="O19" s="1"/>
      <c r="P19" s="1"/>
      <c r="Q19" s="1"/>
      <c r="R19" s="1"/>
      <c r="S19" s="1"/>
      <c r="T19" s="1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4.4" customHeight="1">
      <c r="A20" s="1"/>
      <c r="B20" s="330" t="str">
        <f>Verzie!E121</f>
        <v>DIČ</v>
      </c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  <c r="N20" s="1"/>
      <c r="O20" s="1"/>
      <c r="P20" s="1"/>
      <c r="Q20" s="1"/>
      <c r="R20" s="1"/>
      <c r="S20" s="1"/>
      <c r="T20" s="1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4.4" customHeight="1"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S21" s="7"/>
      <c r="T21" s="1"/>
      <c r="U21" s="39"/>
      <c r="V21" s="39"/>
      <c r="W21" s="39" t="str">
        <f>Verzie!H108</f>
        <v>Pri ukončovaní konfigurátora odporúčame zatvoriť ho bez uloženia.</v>
      </c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1"/>
      <c r="AU21" s="1"/>
      <c r="AV21" s="42"/>
      <c r="AW21" s="42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4.4" customHeight="1">
      <c r="A22" s="1"/>
      <c r="B22" s="330" t="str">
        <f>Verzie!E122</f>
        <v>Telefon, fax, e-mail</v>
      </c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  <c r="N22" s="1"/>
      <c r="O22" s="1"/>
      <c r="P22" s="1"/>
      <c r="Q22" s="1"/>
      <c r="R22" s="1"/>
      <c r="S22" s="7"/>
      <c r="T22" s="1"/>
      <c r="U22" s="39"/>
      <c r="V22" s="39" t="str">
        <f>Verzie!E109</f>
        <v>Tím docílíte původní výchozí nastavení, t.j. všechno bude vynulované.</v>
      </c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1"/>
      <c r="AU22" s="42"/>
      <c r="AV22" s="42"/>
      <c r="AW22" s="42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4.4" customHeight="1">
      <c r="A23" s="1"/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1"/>
      <c r="O23" s="1"/>
      <c r="P23" s="1"/>
      <c r="Q23" s="1"/>
      <c r="R23" s="1"/>
      <c r="S23" s="7"/>
      <c r="T23" s="1"/>
      <c r="U23" s="39"/>
      <c r="V23" s="39" t="str">
        <f>Verzie!E110</f>
        <v>V opačném případe musíte použít tlačítko RESET, nebo nulovat ručně.</v>
      </c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1"/>
      <c r="AU23" s="42"/>
      <c r="AV23" s="42"/>
      <c r="AW23" s="42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4.4" customHeight="1">
      <c r="A24" s="1"/>
      <c r="B24" s="332"/>
      <c r="C24" s="332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1"/>
      <c r="O24" s="1"/>
      <c r="P24" s="1"/>
      <c r="Q24" s="1"/>
      <c r="R24" s="1"/>
      <c r="S24" s="1"/>
      <c r="T24" s="1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1"/>
      <c r="AU24" s="42"/>
      <c r="AV24" s="42"/>
      <c r="AW24" s="42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4.4" customHeight="1">
      <c r="A25" s="1"/>
      <c r="B25" s="332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1"/>
      <c r="O25" s="1"/>
      <c r="P25" s="1"/>
      <c r="Q25" s="1"/>
      <c r="R25" s="1"/>
      <c r="S25" s="1"/>
      <c r="T25" s="1"/>
      <c r="U25" s="39"/>
      <c r="V25" s="46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1"/>
      <c r="AU25" s="42"/>
      <c r="AV25" s="42"/>
      <c r="AW25" s="42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4.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9"/>
      <c r="V26" s="326" t="str">
        <f>Verzie!E111</f>
        <v>Autor neposkytuje žádné záruky. Uživatel nemá nárok na náhradu škody, včetne následných škod, ušlého zisku, zvláštních, nepřímých nebo náhodných škod.</v>
      </c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1"/>
      <c r="AU26" s="42"/>
      <c r="AV26" s="42"/>
      <c r="AW26" s="42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4.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9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4.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4.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7"/>
      <c r="V29" s="7"/>
      <c r="W29" s="39"/>
      <c r="X29" s="7"/>
      <c r="Y29" s="7"/>
      <c r="Z29" s="7"/>
      <c r="AA29" s="9"/>
      <c r="AB29" s="9"/>
      <c r="AC29" s="9"/>
      <c r="AD29" s="9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0"/>
      <c r="AR29" s="10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4.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"/>
      <c r="V30" s="7"/>
      <c r="W30" s="39"/>
      <c r="X30" s="7"/>
      <c r="Y30" s="7"/>
      <c r="Z30" s="7"/>
      <c r="AA30" s="7"/>
      <c r="AB30" s="7"/>
      <c r="AC30" s="7"/>
      <c r="AD30" s="7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4.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9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4.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9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4.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9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62"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62"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62"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62"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62"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62"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</sheetData>
  <sheetProtection algorithmName="SHA-512" hashValue="TZiC7y5Pbc+ax0tq1/blV7Q6eaUskLHoaS13YIXTcRwZe+lZ2PnNEbuPrVUAE9LLfEchsAfPuC87Nh8mN3/zEQ==" saltValue="iDF8lIlU6MvMZqTulkl2SA==" spinCount="100000" sheet="1" objects="1" scenarios="1"/>
  <mergeCells count="27">
    <mergeCell ref="B25:M25"/>
    <mergeCell ref="B20:M20"/>
    <mergeCell ref="B21:M21"/>
    <mergeCell ref="B22:M22"/>
    <mergeCell ref="B23:M23"/>
    <mergeCell ref="B24:M24"/>
    <mergeCell ref="B15:M15"/>
    <mergeCell ref="B16:M16"/>
    <mergeCell ref="B17:M17"/>
    <mergeCell ref="B18:M18"/>
    <mergeCell ref="B19:M19"/>
    <mergeCell ref="V26:AS27"/>
    <mergeCell ref="AO2:AR2"/>
    <mergeCell ref="B2:E2"/>
    <mergeCell ref="G2:K2"/>
    <mergeCell ref="O2:S2"/>
    <mergeCell ref="U2:Y2"/>
    <mergeCell ref="AA2:AE2"/>
    <mergeCell ref="AI2:AM2"/>
    <mergeCell ref="B7:M7"/>
    <mergeCell ref="B8:M8"/>
    <mergeCell ref="B9:M9"/>
    <mergeCell ref="B10:M10"/>
    <mergeCell ref="B11:M11"/>
    <mergeCell ref="B12:M12"/>
    <mergeCell ref="B13:M13"/>
    <mergeCell ref="B14:M14"/>
  </mergeCells>
  <hyperlinks>
    <hyperlink ref="G2:K2" location="'FORM-I'!A1" display="'FORM-I'!A1" xr:uid="{FFB2A184-C84E-4B37-8407-AAA45D428A42}"/>
    <hyperlink ref="AO2:AR2" location="'FORM-I'!A1" display="'FORM-I'!A1" xr:uid="{86321406-15D3-434B-8BE8-C0B86E51D8CE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W7 W11:W12 V9:V13 W21 V22:V24 V26 W14 W16 V1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7AA3-36E6-445E-9D53-15E3EC69F9E8}">
  <sheetPr codeName="List4"/>
  <dimension ref="A1:BJ41"/>
  <sheetViews>
    <sheetView showGridLines="0" showRowColHeaders="0" tabSelected="1" zoomScale="95" zoomScaleNormal="95" workbookViewId="0">
      <pane ySplit="4" topLeftCell="A5" activePane="bottomLeft" state="frozen"/>
      <selection pane="bottomLeft" activeCell="AI4" sqref="AI4:AR4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8" width="9" style="11" customWidth="1"/>
    <col min="49" max="16384" width="9" style="11"/>
  </cols>
  <sheetData>
    <row r="1" spans="1:62" ht="12.9" customHeight="1" thickBot="1"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23.1" customHeight="1" thickBot="1">
      <c r="B2" s="323" t="str">
        <f>Verzie!E12</f>
        <v>&lt;&lt;  zpět</v>
      </c>
      <c r="C2" s="324"/>
      <c r="D2" s="324"/>
      <c r="E2" s="325"/>
      <c r="G2" s="318" t="str">
        <f>Verzie!E5</f>
        <v xml:space="preserve"> Úvod</v>
      </c>
      <c r="H2" s="319"/>
      <c r="I2" s="319"/>
      <c r="J2" s="319"/>
      <c r="K2" s="320"/>
      <c r="O2" s="318"/>
      <c r="P2" s="319"/>
      <c r="Q2" s="319"/>
      <c r="R2" s="319"/>
      <c r="S2" s="320"/>
      <c r="U2" s="318"/>
      <c r="V2" s="319"/>
      <c r="W2" s="319"/>
      <c r="X2" s="319"/>
      <c r="Y2" s="320"/>
      <c r="AA2" s="318" t="str">
        <f>Verzie!E8</f>
        <v xml:space="preserve"> </v>
      </c>
      <c r="AB2" s="319"/>
      <c r="AC2" s="319"/>
      <c r="AD2" s="319"/>
      <c r="AE2" s="320"/>
      <c r="AI2" s="318" t="str">
        <f>Verzie!E9</f>
        <v xml:space="preserve"> Objednávka</v>
      </c>
      <c r="AJ2" s="319"/>
      <c r="AK2" s="319"/>
      <c r="AL2" s="319"/>
      <c r="AM2" s="320"/>
      <c r="AO2" s="314" t="str">
        <f>Verzie!E13</f>
        <v>vpřed  &gt;&gt;</v>
      </c>
      <c r="AP2" s="315"/>
      <c r="AQ2" s="315"/>
      <c r="AR2" s="316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2.9" customHeight="1" thickBot="1">
      <c r="AT3" s="1"/>
      <c r="AU3" s="6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3.1" customHeight="1" thickBot="1">
      <c r="A4" s="12"/>
      <c r="B4" s="33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311" t="str">
        <f>Verzie!E15</f>
        <v xml:space="preserve"> Základní údaje // Nápověda</v>
      </c>
      <c r="AJ4" s="312"/>
      <c r="AK4" s="312"/>
      <c r="AL4" s="312"/>
      <c r="AM4" s="312"/>
      <c r="AN4" s="312"/>
      <c r="AO4" s="312"/>
      <c r="AP4" s="312"/>
      <c r="AQ4" s="312"/>
      <c r="AR4" s="313"/>
      <c r="AS4" s="12"/>
      <c r="AT4" s="1"/>
      <c r="AU4" s="6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4.4" customHeight="1"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ht="14.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ht="14.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14.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4.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14.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14.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4.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14.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4.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39"/>
      <c r="V15" s="317" t="s">
        <v>844</v>
      </c>
      <c r="W15" s="317"/>
      <c r="X15" s="317"/>
      <c r="Y15" s="317"/>
      <c r="Z15" s="317"/>
      <c r="AA15" s="317"/>
      <c r="AB15" s="40"/>
      <c r="AC15" s="40"/>
      <c r="AD15" s="317" t="s">
        <v>845</v>
      </c>
      <c r="AE15" s="317"/>
      <c r="AF15" s="317"/>
      <c r="AG15" s="317"/>
      <c r="AH15" s="317"/>
      <c r="AI15" s="317"/>
      <c r="AJ15" s="40"/>
      <c r="AK15" s="40"/>
      <c r="AL15" s="317" t="s">
        <v>846</v>
      </c>
      <c r="AM15" s="317"/>
      <c r="AN15" s="317"/>
      <c r="AO15" s="317"/>
      <c r="AP15" s="317"/>
      <c r="AQ15" s="317"/>
      <c r="AR15" s="39"/>
      <c r="AS15" s="3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14.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1"/>
      <c r="AU16" s="310" t="str">
        <f>Verzie!E97</f>
        <v xml:space="preserve">Každou novou konfiguraci začněte tlačítkem RESET
</v>
      </c>
      <c r="AV16" s="310"/>
      <c r="AW16" s="310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4.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1"/>
      <c r="AU17" s="310"/>
      <c r="AV17" s="310"/>
      <c r="AW17" s="310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4.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1"/>
      <c r="AU18" s="310"/>
      <c r="AV18" s="310"/>
      <c r="AW18" s="310"/>
      <c r="AX18" s="1"/>
      <c r="AY18" s="1"/>
      <c r="AZ18" s="45"/>
      <c r="BA18" s="45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4.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1"/>
      <c r="AU19" s="1"/>
      <c r="AV19" s="1"/>
      <c r="AW19" s="1"/>
      <c r="AX19" s="1"/>
      <c r="AY19" s="45"/>
      <c r="AZ19" s="45"/>
      <c r="BA19" s="45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4.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39"/>
      <c r="V20" s="321" t="str">
        <f>Verzie!E123</f>
        <v xml:space="preserve">Sleva od prodejce [%]: </v>
      </c>
      <c r="W20" s="321"/>
      <c r="X20" s="321"/>
      <c r="Y20" s="321"/>
      <c r="Z20" s="321"/>
      <c r="AA20" s="321"/>
      <c r="AB20" s="321"/>
      <c r="AC20" s="321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1"/>
      <c r="AU20" s="1"/>
      <c r="AV20" s="1"/>
      <c r="AW20" s="1"/>
      <c r="AX20" s="1"/>
      <c r="AY20" s="45"/>
      <c r="AZ20" s="45"/>
      <c r="BA20" s="45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4.4" customHeight="1">
      <c r="S21" s="7"/>
      <c r="T21" s="1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1"/>
      <c r="AU21" s="1"/>
      <c r="AV21" s="44"/>
      <c r="AW21" s="44"/>
      <c r="AX21" s="1"/>
      <c r="AY21" s="44"/>
      <c r="AZ21" s="44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4.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7"/>
      <c r="T22" s="1"/>
      <c r="U22" s="39"/>
      <c r="V22" s="322">
        <v>0</v>
      </c>
      <c r="W22" s="322"/>
      <c r="X22" s="322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1"/>
      <c r="AU22" s="44"/>
      <c r="AV22" s="44"/>
      <c r="AW22" s="44"/>
      <c r="AX22" s="44"/>
      <c r="AY22" s="44"/>
      <c r="AZ22" s="44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4.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7"/>
      <c r="T23" s="1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1"/>
      <c r="AU23" s="309" t="str">
        <f>Verzie!E96</f>
        <v>Tlačítko "RESET" funguje pouze pokud je aktivní funkce MAKRO. Pokud není aktivní, musíte pole vymazat ručně.</v>
      </c>
      <c r="AV23" s="309"/>
      <c r="AW23" s="309"/>
      <c r="AX23" s="44"/>
      <c r="AY23" s="44"/>
      <c r="AZ23" s="44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4.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1"/>
      <c r="AU24" s="309"/>
      <c r="AV24" s="309"/>
      <c r="AW24" s="309"/>
      <c r="AX24" s="44"/>
      <c r="AY24" s="44"/>
      <c r="AZ24" s="44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4.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1"/>
      <c r="AU25" s="309"/>
      <c r="AV25" s="309"/>
      <c r="AW25" s="309"/>
      <c r="AX25" s="44"/>
      <c r="AY25" s="44"/>
      <c r="AZ25" s="44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4.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1"/>
      <c r="AU26" s="309"/>
      <c r="AV26" s="309"/>
      <c r="AW26" s="309"/>
      <c r="AX26" s="44"/>
      <c r="AY26" s="44"/>
      <c r="AZ26" s="44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4.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1"/>
      <c r="AU27" s="309"/>
      <c r="AV27" s="309"/>
      <c r="AW27" s="309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4.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1"/>
      <c r="AU28" s="309"/>
      <c r="AV28" s="309"/>
      <c r="AW28" s="309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4.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4.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"/>
      <c r="V30" s="7"/>
      <c r="W30" s="7"/>
      <c r="X30" s="7"/>
      <c r="Y30" s="7"/>
      <c r="Z30" s="7"/>
      <c r="AA30" s="9"/>
      <c r="AB30" s="9"/>
      <c r="AC30" s="9"/>
      <c r="AD30" s="9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0"/>
      <c r="AR30" s="10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4.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7"/>
      <c r="V31" s="7"/>
      <c r="W31" s="7"/>
      <c r="X31" s="7"/>
      <c r="Y31" s="7"/>
      <c r="Z31" s="7"/>
      <c r="AA31" s="7"/>
      <c r="AB31" s="7"/>
      <c r="AC31" s="7"/>
      <c r="AD31" s="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4.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4.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62"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62"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62"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62"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62"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62"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62"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</sheetData>
  <sheetProtection algorithmName="SHA-512" hashValue="ntz27x4jzfHKqMloroBdXusP9WzEhHJd9NTEumAWK+Tl2KufIeFzJMZboXXd4H/OLJU8Wvi0fM5HQiWRTPkXjg==" saltValue="e1jGJk+YJJ4uW0I1bfUolw==" spinCount="100000" sheet="1" objects="1" scenarios="1"/>
  <mergeCells count="15">
    <mergeCell ref="B2:E2"/>
    <mergeCell ref="G2:K2"/>
    <mergeCell ref="O2:S2"/>
    <mergeCell ref="U2:Y2"/>
    <mergeCell ref="AA2:AE2"/>
    <mergeCell ref="AU23:AW28"/>
    <mergeCell ref="AU16:AW18"/>
    <mergeCell ref="AI4:AR4"/>
    <mergeCell ref="AO2:AR2"/>
    <mergeCell ref="V15:AA15"/>
    <mergeCell ref="AD15:AI15"/>
    <mergeCell ref="AL15:AQ15"/>
    <mergeCell ref="AI2:AM2"/>
    <mergeCell ref="V20:AC20"/>
    <mergeCell ref="V22:X22"/>
  </mergeCells>
  <hyperlinks>
    <hyperlink ref="AL15:AQ15" location="'DATA-WL1'!A5" display="WingLine L" xr:uid="{73A80A18-9359-4976-9794-158655383BDA}"/>
    <hyperlink ref="B2:E2" location="NAPOVEDA!A1" display="NAPOVEDA!A1" xr:uid="{77D69BD7-530D-40D6-A07E-B2461E93215E}"/>
    <hyperlink ref="AI4:AR4" location="NAPOVEDA!A1" display="NAPOVEDA!A1" xr:uid="{3754B201-F47A-41C2-A000-0076CEBBC90B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1217" r:id="rId4" name="Button 3089">
              <controlPr defaultSize="0" autoFill="0" autoPict="0" macro="[0]!RESETTE">
                <anchor moveWithCells="1" sizeWithCells="1">
                  <from>
                    <xdr:col>46</xdr:col>
                    <xdr:colOff>289560</xdr:colOff>
                    <xdr:row>18</xdr:row>
                    <xdr:rowOff>175260</xdr:rowOff>
                  </from>
                  <to>
                    <xdr:col>48</xdr:col>
                    <xdr:colOff>327660</xdr:colOff>
                    <xdr:row>21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BBCD-5A08-4A1F-805A-05C0B2D71BCE}">
  <sheetPr codeName="List24"/>
  <dimension ref="A1:BE59"/>
  <sheetViews>
    <sheetView showGridLines="0" showRowColHeaders="0" zoomScaleNormal="100" workbookViewId="0">
      <pane ySplit="4" topLeftCell="A10" activePane="bottomLeft" state="frozen"/>
      <selection pane="bottomLeft" activeCell="G29" sqref="G29:I29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6" width="9" style="11" customWidth="1"/>
    <col min="47" max="47" width="20.19921875" style="11" hidden="1" customWidth="1"/>
    <col min="48" max="48" width="20.09765625" style="11" hidden="1" customWidth="1"/>
    <col min="49" max="57" width="9" style="11" hidden="1" customWidth="1"/>
    <col min="58" max="16384" width="9" style="11"/>
  </cols>
  <sheetData>
    <row r="1" spans="1:57" ht="12.9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23" t="str">
        <f>Verzie!E12</f>
        <v>&lt;&lt;  zpět</v>
      </c>
      <c r="C2" s="324"/>
      <c r="D2" s="324"/>
      <c r="E2" s="325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27"/>
      <c r="V2" s="328"/>
      <c r="W2" s="328"/>
      <c r="X2" s="328"/>
      <c r="Y2" s="329"/>
      <c r="AA2" s="343" t="str">
        <f>Verzie!E8</f>
        <v xml:space="preserve"> </v>
      </c>
      <c r="AB2" s="344"/>
      <c r="AC2" s="344"/>
      <c r="AD2" s="344"/>
      <c r="AE2" s="345"/>
      <c r="AI2" s="343" t="str">
        <f>Verzie!E9</f>
        <v xml:space="preserve"> Objednávka</v>
      </c>
      <c r="AJ2" s="344"/>
      <c r="AK2" s="344"/>
      <c r="AL2" s="344"/>
      <c r="AM2" s="345"/>
      <c r="AO2" s="323" t="str">
        <f>Verzie!E13</f>
        <v>vpřed  &gt;&gt;</v>
      </c>
      <c r="AP2" s="324"/>
      <c r="AQ2" s="324"/>
      <c r="AR2" s="325"/>
      <c r="AU2" s="15"/>
    </row>
    <row r="3" spans="1:57" ht="12.9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" customHeight="1">
      <c r="AU5" s="15"/>
    </row>
    <row r="6" spans="1:57" ht="14.4" customHeight="1">
      <c r="AU6" s="15"/>
    </row>
    <row r="7" spans="1:57" ht="14.4" customHeight="1">
      <c r="AU7" s="15"/>
    </row>
    <row r="8" spans="1:57" ht="14.4" customHeight="1">
      <c r="K8" s="342" t="str">
        <f>Verzie!E19</f>
        <v>Zadejte vstupní údaje v mm do modrých políček</v>
      </c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U8" s="15"/>
    </row>
    <row r="9" spans="1:57" ht="14.4" customHeight="1"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U9" s="15"/>
    </row>
    <row r="10" spans="1:57" ht="14.4" customHeight="1">
      <c r="K10" s="341" t="str">
        <f>Verzie!E20</f>
        <v>Pokud po vyplnění soubor uložíte, budete mít uvedené údaje nastavené jako výchozí pro další použití</v>
      </c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U10" s="15"/>
    </row>
    <row r="11" spans="1:57" ht="14.4" customHeight="1"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U11" s="15"/>
    </row>
    <row r="12" spans="1:57" ht="14.4" customHeight="1"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U12" s="15"/>
    </row>
    <row r="13" spans="1:57" ht="14.4" customHeight="1">
      <c r="K13" s="340" t="str">
        <f>IF(AU30=0,"",IF(AU30=10,Verzie!E59,Verzie!E60))</f>
        <v>Nemáte vyplněná všechna pole!</v>
      </c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U13" s="15"/>
    </row>
    <row r="14" spans="1:57" ht="14.4" customHeight="1">
      <c r="AU14" s="15"/>
    </row>
    <row r="15" spans="1:57" ht="14.4" customHeight="1">
      <c r="AU15" s="15"/>
    </row>
    <row r="16" spans="1:57" ht="14.4" customHeight="1">
      <c r="AU16" s="15"/>
    </row>
    <row r="17" spans="5:47" ht="14.4" customHeight="1">
      <c r="AU17" s="15"/>
    </row>
    <row r="18" spans="5:47" ht="14.4" customHeight="1">
      <c r="AU18" s="15"/>
    </row>
    <row r="19" spans="5:47" ht="14.4" customHeight="1">
      <c r="AU19" s="15"/>
    </row>
    <row r="20" spans="5:47" ht="14.4" customHeight="1">
      <c r="AU20" s="15"/>
    </row>
    <row r="21" spans="5:47" ht="14.4" customHeight="1">
      <c r="AB21" s="280"/>
      <c r="AC21" s="35"/>
      <c r="AE21" s="35"/>
      <c r="AF21" s="35" t="str">
        <f>Verzie!E25</f>
        <v>barevné provedení</v>
      </c>
      <c r="AU21" s="15"/>
    </row>
    <row r="22" spans="5:47" ht="14.4" customHeight="1" thickBot="1">
      <c r="AU22" s="15"/>
    </row>
    <row r="23" spans="5:47" ht="14.4" customHeight="1" thickBot="1">
      <c r="J23" s="32"/>
      <c r="AB23" s="333"/>
      <c r="AC23" s="334"/>
      <c r="AD23" s="334"/>
      <c r="AE23" s="334"/>
      <c r="AF23" s="334"/>
      <c r="AG23" s="334"/>
      <c r="AH23" s="334"/>
      <c r="AI23" s="334"/>
      <c r="AJ23" s="334"/>
      <c r="AU23" s="15"/>
    </row>
    <row r="24" spans="5:47" ht="14.4" customHeight="1">
      <c r="AU24" s="15"/>
    </row>
    <row r="25" spans="5:47" ht="14.4" customHeight="1">
      <c r="AU25" s="15" t="s">
        <v>26</v>
      </c>
    </row>
    <row r="26" spans="5:47" ht="14.4" customHeight="1">
      <c r="AU26" s="15">
        <f>IF(AND(G29="",N29="",U29="",AB29="",AB23=""),0,IF(AND(G29&lt;&gt;"",N29&lt;&gt;"",U29&lt;&gt;"",AB29&lt;&gt;"",AB23&lt;&gt;""),10,1))</f>
        <v>0</v>
      </c>
    </row>
    <row r="27" spans="5:47" ht="14.4" customHeight="1">
      <c r="E27" s="35"/>
      <c r="H27" s="35" t="str">
        <f>Verzie!E21</f>
        <v>výška křídla</v>
      </c>
      <c r="J27" s="32"/>
      <c r="O27" s="35" t="str">
        <f>Verzie!E22</f>
        <v>šířka křídla</v>
      </c>
      <c r="P27" s="35"/>
      <c r="V27" s="35" t="str">
        <f>Verzie!E23</f>
        <v>tloušťka křídla</v>
      </c>
      <c r="AB27" s="35"/>
      <c r="AC27" s="35"/>
      <c r="AF27" s="35" t="str">
        <f>Verzie!E24</f>
        <v>materiál dveří</v>
      </c>
      <c r="AL27" s="35"/>
      <c r="AM27" s="35"/>
      <c r="AU27" s="15" t="s">
        <v>27</v>
      </c>
    </row>
    <row r="28" spans="5:47" ht="7.95" customHeight="1" thickBot="1">
      <c r="E28" s="35"/>
      <c r="J28" s="32"/>
      <c r="P28" s="35"/>
      <c r="AB28" s="35"/>
      <c r="AC28" s="35"/>
      <c r="AL28" s="35"/>
      <c r="AU28" s="15">
        <f>IF(C39="",0,IF(C39&lt;&gt;"",10,1))</f>
        <v>10</v>
      </c>
    </row>
    <row r="29" spans="5:47" ht="14.4" customHeight="1" thickBot="1">
      <c r="G29" s="333"/>
      <c r="H29" s="334"/>
      <c r="I29" s="335"/>
      <c r="N29" s="333"/>
      <c r="O29" s="334"/>
      <c r="P29" s="335"/>
      <c r="U29" s="333"/>
      <c r="V29" s="334"/>
      <c r="W29" s="335"/>
      <c r="AB29" s="333"/>
      <c r="AC29" s="334"/>
      <c r="AD29" s="334"/>
      <c r="AE29" s="334"/>
      <c r="AF29" s="334"/>
      <c r="AG29" s="334"/>
      <c r="AH29" s="334"/>
      <c r="AI29" s="334"/>
      <c r="AJ29" s="334"/>
      <c r="AU29" s="15" t="s">
        <v>28</v>
      </c>
    </row>
    <row r="30" spans="5:47" ht="7.95" customHeight="1">
      <c r="AU30" s="15">
        <f>IF(AU26+AU28=0,0,IF(AU26+AU28=20,99,10))</f>
        <v>10</v>
      </c>
    </row>
    <row r="31" spans="5:47" ht="14.4" customHeight="1">
      <c r="F31" s="296"/>
      <c r="G31" s="337" t="str">
        <f>Verzie!E37</f>
        <v>výška křídla od 500 do 2.600 mm</v>
      </c>
      <c r="H31" s="337"/>
      <c r="I31" s="337"/>
      <c r="J31" s="296"/>
      <c r="M31" s="296"/>
      <c r="N31" s="337" t="str">
        <f>Verzie!E38</f>
        <v>šířka křídla od 250 do 600 mm</v>
      </c>
      <c r="O31" s="337"/>
      <c r="P31" s="337"/>
      <c r="Q31" s="296"/>
      <c r="U31" s="337" t="str">
        <f>Verzie!E39</f>
        <v>tloušťka křídla od 16 do 25 mm</v>
      </c>
      <c r="V31" s="337"/>
      <c r="W31" s="337"/>
      <c r="AU31" s="15" t="str">
        <f>Verzie!E60</f>
        <v>OK - všechna potřebná pole jsou vyplněná</v>
      </c>
    </row>
    <row r="32" spans="5:47" ht="14.4" customHeight="1">
      <c r="F32" s="296"/>
      <c r="G32" s="337"/>
      <c r="H32" s="337"/>
      <c r="I32" s="337"/>
      <c r="J32" s="296"/>
      <c r="M32" s="296"/>
      <c r="N32" s="337"/>
      <c r="O32" s="337"/>
      <c r="P32" s="337"/>
      <c r="Q32" s="296"/>
      <c r="U32" s="337"/>
      <c r="V32" s="337"/>
      <c r="W32" s="337"/>
      <c r="AB32" s="338" t="str">
        <f>IF(AND(G29&lt;&gt;"",N29&lt;&gt;"",U29&lt;&gt;"",AB29&lt;&gt;""),ROUND(AU39,1)&amp;" kg - "&amp;Verzie!E40,"")</f>
        <v/>
      </c>
      <c r="AC32" s="338"/>
      <c r="AD32" s="338"/>
      <c r="AE32" s="338"/>
      <c r="AF32" s="338"/>
      <c r="AG32" s="338"/>
      <c r="AH32" s="338"/>
      <c r="AI32" s="338"/>
      <c r="AJ32" s="338"/>
      <c r="AU32" s="15"/>
    </row>
    <row r="33" spans="1:50" ht="14.4" customHeight="1">
      <c r="F33" s="296"/>
      <c r="G33" s="337"/>
      <c r="H33" s="337"/>
      <c r="I33" s="337"/>
      <c r="J33" s="296"/>
      <c r="M33" s="296"/>
      <c r="N33" s="337"/>
      <c r="O33" s="337"/>
      <c r="P33" s="337"/>
      <c r="Q33" s="296"/>
      <c r="U33" s="337"/>
      <c r="V33" s="337"/>
      <c r="W33" s="337"/>
      <c r="AB33" s="339" t="str">
        <f>IF(AND(G29&lt;&gt;"",N29&lt;&gt;"",U29&lt;&gt;"",AB29&lt;&gt;""),IF(AU39&gt;25,Verzie!E41,""),"")</f>
        <v/>
      </c>
      <c r="AC33" s="339"/>
      <c r="AD33" s="339"/>
      <c r="AE33" s="339"/>
      <c r="AF33" s="339"/>
      <c r="AG33" s="339"/>
      <c r="AH33" s="339"/>
      <c r="AI33" s="339"/>
      <c r="AJ33" s="339"/>
      <c r="AU33" s="15"/>
      <c r="AV33" s="11">
        <f>IF(AU34=C39,4,IF(AU35=C39,"L",IF(AU36=C39,"P","")))</f>
        <v>4</v>
      </c>
      <c r="AW33" s="11" t="s">
        <v>847</v>
      </c>
    </row>
    <row r="34" spans="1:50" ht="14.4" customHeight="1">
      <c r="AB34" s="339" t="str">
        <f>IF(AND(G29&lt;&gt;"",N29&lt;&gt;"",U29&lt;&gt;"",AB29&lt;&gt;""),IF(AU39&gt;25,Verzie!E42,""),"")</f>
        <v/>
      </c>
      <c r="AC34" s="339"/>
      <c r="AD34" s="339"/>
      <c r="AE34" s="339"/>
      <c r="AF34" s="339"/>
      <c r="AG34" s="339"/>
      <c r="AH34" s="339"/>
      <c r="AI34" s="339"/>
      <c r="AJ34" s="339"/>
      <c r="AU34" s="15" t="str">
        <f>Verzie!E27</f>
        <v>4-křídlová skříň</v>
      </c>
      <c r="AV34" s="282">
        <f>IF(AU34=C39,4,IF(AND(AU35=C39,'DATA-WL5'!$AV$32="OTOC"),"P",IF(AU35=C39,"L",IF(AND(AU36=C39,'DATA-WL5'!$AV$32="OTOC"),"L",IF(AU36=C39,"P","")))))</f>
        <v>4</v>
      </c>
      <c r="AW34" s="285">
        <f>IF(AV34=4,2,IF(OR(AV34="L",AV34="P"),1,""))</f>
        <v>2</v>
      </c>
    </row>
    <row r="35" spans="1:50" ht="14.4" customHeight="1">
      <c r="AU35" s="15" t="str">
        <f>Verzie!E28</f>
        <v>2-křídlová skříň, otvírání vlevo</v>
      </c>
    </row>
    <row r="36" spans="1:50" ht="14.4" customHeight="1">
      <c r="S36" s="336" t="str">
        <f>IF(C39=AU35,2*N29,"")</f>
        <v/>
      </c>
      <c r="T36" s="336"/>
      <c r="U36" s="336"/>
      <c r="AA36" s="336">
        <f>IF(C39=AU34,4*N29,"")</f>
        <v>0</v>
      </c>
      <c r="AB36" s="336"/>
      <c r="AC36" s="336"/>
      <c r="AI36" s="336" t="str">
        <f>IF(C39=AU36,2*N29,"")</f>
        <v/>
      </c>
      <c r="AJ36" s="336"/>
      <c r="AK36" s="336"/>
      <c r="AU36" s="15" t="str">
        <f>Verzie!E29</f>
        <v>2-křídlová skříň, otvírání vpravo</v>
      </c>
    </row>
    <row r="37" spans="1:50" ht="14.4" customHeight="1">
      <c r="H37" s="35" t="str">
        <f>Verzie!E26</f>
        <v>počet křídel</v>
      </c>
      <c r="AU37" s="15"/>
    </row>
    <row r="38" spans="1:50" ht="14.4" customHeight="1" thickBot="1">
      <c r="AU38" s="15" t="s">
        <v>806</v>
      </c>
      <c r="AV38" s="282" t="e">
        <f>IF(AU39&lt;=12,"LAH",IF(AND(AU39&gt;12,AU39&lt;=25),"TAZ",0))</f>
        <v>#VALUE!</v>
      </c>
    </row>
    <row r="39" spans="1:50" ht="14.4" customHeight="1" thickBot="1">
      <c r="C39" s="333" t="s">
        <v>951</v>
      </c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5"/>
      <c r="AU39" s="15" t="e">
        <f>G29*N29*U29*0.000000001*AU40</f>
        <v>#VALUE!</v>
      </c>
    </row>
    <row r="40" spans="1:50" ht="14.4" customHeight="1">
      <c r="AU40" s="15" t="str">
        <f>IF(AB29=AU47,AV40,IF(AB29=AU48,AV41,""))</f>
        <v/>
      </c>
      <c r="AV40" s="11">
        <v>670</v>
      </c>
    </row>
    <row r="41" spans="1:50" ht="14.4" customHeight="1">
      <c r="AU41" s="15"/>
      <c r="AV41" s="11">
        <v>770</v>
      </c>
    </row>
    <row r="42" spans="1:50" ht="14.4" customHeight="1">
      <c r="T42" s="268" t="str">
        <f>IF(C39=AU35,Verzie!E30,"")</f>
        <v/>
      </c>
      <c r="AB42" s="268" t="str">
        <f>IF(C39=AU34,Verzie!E30,"")</f>
        <v>Vybrané</v>
      </c>
      <c r="AJ42" s="268" t="str">
        <f>IF(C39=AU36,Verzie!E30,"")</f>
        <v/>
      </c>
      <c r="AU42" s="15" t="s">
        <v>807</v>
      </c>
    </row>
    <row r="43" spans="1:50" ht="14.4" customHeight="1">
      <c r="E43" s="35"/>
      <c r="J43" s="32"/>
      <c r="P43" s="35"/>
      <c r="AA43" s="35"/>
      <c r="AU43" s="15">
        <v>1200</v>
      </c>
      <c r="AV43" s="281" t="str">
        <f>IF(AV45&lt;=AU43,"M",IF(AND(AV45&gt;AU43,AV45&lt;=AU44),"V",""))</f>
        <v>M</v>
      </c>
    </row>
    <row r="44" spans="1:50" ht="14.4" customHeight="1">
      <c r="I44" s="35"/>
      <c r="N44" s="32"/>
      <c r="O44" s="340" t="str">
        <f>IF(AU30=0,"",IF(AU30=10,Verzie!E59,Verzie!E60))</f>
        <v>Nemáte vyplněná všechna pole!</v>
      </c>
      <c r="P44" s="340"/>
      <c r="Q44" s="340"/>
      <c r="R44" s="340"/>
      <c r="S44" s="340"/>
      <c r="T44" s="340"/>
      <c r="U44" s="340"/>
      <c r="V44" s="340"/>
      <c r="W44" s="340"/>
      <c r="X44" s="340"/>
      <c r="Y44" s="340"/>
      <c r="Z44" s="340"/>
      <c r="AA44" s="340"/>
      <c r="AB44" s="340"/>
      <c r="AC44" s="340"/>
      <c r="AD44" s="340"/>
      <c r="AE44" s="340"/>
      <c r="AF44" s="340"/>
      <c r="AU44" s="15">
        <v>2400</v>
      </c>
      <c r="AW44" s="282">
        <f>IF('DATA-WL5'!D20='DATA-WL5'!AU34,"BEZ",0)</f>
        <v>0</v>
      </c>
      <c r="AX44" s="284" t="s">
        <v>820</v>
      </c>
    </row>
    <row r="45" spans="1:50" ht="14.4" customHeight="1">
      <c r="E45" s="35"/>
      <c r="J45" s="32"/>
      <c r="P45" s="35"/>
      <c r="AA45" s="35"/>
      <c r="AU45" s="15"/>
      <c r="AV45" s="279">
        <f>IF(S36&lt;&gt;"",S36,IF(AA36&lt;&gt;"",AA36,IF(AI36&lt;&gt;"",AI36,"nič")))</f>
        <v>0</v>
      </c>
    </row>
    <row r="46" spans="1:50" ht="14.4" customHeight="1">
      <c r="AU46" s="15"/>
    </row>
    <row r="47" spans="1:50" ht="23.1" customHeight="1">
      <c r="A47" s="12"/>
      <c r="B47" s="14" t="str">
        <f>Verzie!E18</f>
        <v>WingLine L - konfigurátor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34" t="str">
        <f>AR4</f>
        <v>WING LINE L</v>
      </c>
      <c r="AS47" s="12"/>
      <c r="AU47" s="15" t="str">
        <f>Verzie!E85</f>
        <v>laminovaná deska</v>
      </c>
    </row>
    <row r="48" spans="1:50" ht="14.4" customHeight="1" thickBot="1">
      <c r="AU48" s="15" t="str">
        <f>Verzie!E86</f>
        <v>MDF deska</v>
      </c>
    </row>
    <row r="49" spans="21:48" ht="23.1" customHeight="1" thickBot="1">
      <c r="U49" s="327" t="str">
        <f>Verzie!E14</f>
        <v>nahoru</v>
      </c>
      <c r="V49" s="328"/>
      <c r="W49" s="328"/>
      <c r="X49" s="328"/>
      <c r="Y49" s="329"/>
      <c r="AU49" s="15"/>
    </row>
    <row r="50" spans="21:48" ht="14.4" customHeight="1">
      <c r="AU50" s="15" t="str">
        <f>Verzie!E82</f>
        <v>stříbrná</v>
      </c>
      <c r="AV50" s="281" t="str">
        <f>IF(AU50=AB23,"S",IF(AU51=AB23,"B",IF(AU52=AB23,"A","")))</f>
        <v/>
      </c>
    </row>
    <row r="51" spans="21:48" ht="14.4" customHeight="1">
      <c r="AU51" s="15" t="str">
        <f>Verzie!E83</f>
        <v>bílá</v>
      </c>
    </row>
    <row r="52" spans="21:48" ht="14.4" customHeight="1">
      <c r="AU52" s="15" t="str">
        <f>Verzie!E84</f>
        <v>antracit</v>
      </c>
    </row>
    <row r="53" spans="21:48" ht="14.4" customHeight="1"/>
    <row r="54" spans="21:48" ht="14.4" customHeight="1"/>
    <row r="55" spans="21:48" ht="14.4" customHeight="1"/>
    <row r="56" spans="21:48" ht="14.4" customHeight="1"/>
    <row r="57" spans="21:48" ht="14.4" customHeight="1"/>
    <row r="58" spans="21:48" ht="14.4" customHeight="1"/>
    <row r="59" spans="21:48" ht="14.4" customHeight="1"/>
  </sheetData>
  <sheetProtection algorithmName="SHA-512" hashValue="JcdNJUxEUDTepBEnset508WpSv8DQjLjzcSCA1loFKGV9XVDEb0RrjBAUPqLVhmVgyQk9TbqoAadiNlXs6jvhQ==" saltValue="fm8PnifRyZw6nPtloGTR/g==" spinCount="100000" sheet="1" objects="1" scenarios="1"/>
  <mergeCells count="27">
    <mergeCell ref="AB23:AJ23"/>
    <mergeCell ref="K10:AB12"/>
    <mergeCell ref="O44:AF44"/>
    <mergeCell ref="AO2:AR2"/>
    <mergeCell ref="K8:AB9"/>
    <mergeCell ref="AA2:AE2"/>
    <mergeCell ref="AI2:AM2"/>
    <mergeCell ref="AI36:AK36"/>
    <mergeCell ref="B2:E2"/>
    <mergeCell ref="G2:K2"/>
    <mergeCell ref="O2:S2"/>
    <mergeCell ref="U2:Y2"/>
    <mergeCell ref="K13:AB13"/>
    <mergeCell ref="U49:Y49"/>
    <mergeCell ref="U29:W29"/>
    <mergeCell ref="G29:I29"/>
    <mergeCell ref="C39:N39"/>
    <mergeCell ref="AA36:AC36"/>
    <mergeCell ref="S36:U36"/>
    <mergeCell ref="N29:P29"/>
    <mergeCell ref="AB29:AJ29"/>
    <mergeCell ref="G31:I33"/>
    <mergeCell ref="N31:P33"/>
    <mergeCell ref="U31:W33"/>
    <mergeCell ref="AB32:AJ32"/>
    <mergeCell ref="AB33:AJ33"/>
    <mergeCell ref="AB34:AJ34"/>
  </mergeCells>
  <conditionalFormatting sqref="K13:AB13">
    <cfRule type="cellIs" dxfId="38" priority="26" stopIfTrue="1" operator="equal">
      <formula>$AU$31</formula>
    </cfRule>
  </conditionalFormatting>
  <conditionalFormatting sqref="K13:AB13">
    <cfRule type="expression" dxfId="37" priority="27" stopIfTrue="1">
      <formula>$AU$30=10</formula>
    </cfRule>
  </conditionalFormatting>
  <conditionalFormatting sqref="G29">
    <cfRule type="expression" dxfId="36" priority="22" stopIfTrue="1">
      <formula>#REF!=0</formula>
    </cfRule>
  </conditionalFormatting>
  <conditionalFormatting sqref="C39">
    <cfRule type="expression" dxfId="35" priority="12" stopIfTrue="1">
      <formula>#REF!=0</formula>
    </cfRule>
  </conditionalFormatting>
  <conditionalFormatting sqref="O44:AF44">
    <cfRule type="cellIs" dxfId="34" priority="9" stopIfTrue="1" operator="equal">
      <formula>$AU$31</formula>
    </cfRule>
  </conditionalFormatting>
  <conditionalFormatting sqref="O44:AF44">
    <cfRule type="expression" dxfId="33" priority="10" stopIfTrue="1">
      <formula>$AU$30=10</formula>
    </cfRule>
  </conditionalFormatting>
  <conditionalFormatting sqref="N29">
    <cfRule type="expression" dxfId="32" priority="5" stopIfTrue="1">
      <formula>#REF!=0</formula>
    </cfRule>
  </conditionalFormatting>
  <conditionalFormatting sqref="U29">
    <cfRule type="expression" dxfId="31" priority="4" stopIfTrue="1">
      <formula>#REF!=0</formula>
    </cfRule>
  </conditionalFormatting>
  <conditionalFormatting sqref="AB29">
    <cfRule type="expression" dxfId="30" priority="2" stopIfTrue="1">
      <formula>#REF!=0</formula>
    </cfRule>
  </conditionalFormatting>
  <conditionalFormatting sqref="AB23">
    <cfRule type="expression" dxfId="29" priority="1" stopIfTrue="1">
      <formula>#REF!=0</formula>
    </cfRule>
  </conditionalFormatting>
  <dataValidations count="6">
    <dataValidation type="list" allowBlank="1" showInputMessage="1" showErrorMessage="1" sqref="C39:N39" xr:uid="{C67818EF-944C-4FFF-9F91-1985241210E1}">
      <formula1>$AU$33:$AU$36</formula1>
    </dataValidation>
    <dataValidation type="whole" allowBlank="1" showInputMessage="1" showErrorMessage="1" sqref="G29:I29" xr:uid="{8435CF0D-E957-413D-ACD7-789C4DF1C9FF}">
      <formula1>500</formula1>
      <formula2>2600</formula2>
    </dataValidation>
    <dataValidation type="whole" allowBlank="1" showInputMessage="1" showErrorMessage="1" sqref="N29:P29" xr:uid="{F3FD4290-40B9-4173-AD52-9B3342608B2F}">
      <formula1>250</formula1>
      <formula2>600</formula2>
    </dataValidation>
    <dataValidation type="list" allowBlank="1" showInputMessage="1" showErrorMessage="1" sqref="AB29:AJ29" xr:uid="{61AED8F5-0DD2-49A4-847E-524ECEE121B1}">
      <formula1>$AU$46:$AU$48</formula1>
    </dataValidation>
    <dataValidation type="list" allowBlank="1" showInputMessage="1" showErrorMessage="1" sqref="AB23:AJ23" xr:uid="{A5CE263B-84DA-4E51-87FA-2E527414A349}">
      <formula1>$AU$49:$AU$52</formula1>
    </dataValidation>
    <dataValidation type="whole" allowBlank="1" showInputMessage="1" showErrorMessage="1" sqref="U29:W29" xr:uid="{76A5FE5F-8E93-48D4-B125-885809155705}">
      <formula1>16</formula1>
      <formula2>25</formula2>
    </dataValidation>
  </dataValidations>
  <hyperlinks>
    <hyperlink ref="M4" location="MENU!A1" display="MENU!A1" xr:uid="{54473E95-97DC-4856-A568-C039D193186A}"/>
    <hyperlink ref="G2:K2" location="'FORM-I'!A1" display="'FORM-I'!A1" xr:uid="{18C93148-41D4-485D-AF94-AEF3CC192401}"/>
    <hyperlink ref="B2:E2" location="'FORM-I'!A1" display="'FORM-I'!A1" xr:uid="{9EEE2962-EFF5-4346-B9AB-312CC6A61398}"/>
    <hyperlink ref="AO2:AR2" location="'DATA-WL2'!A5" display="'DATA-WL2'!A5" xr:uid="{00998F98-63E2-4E0E-961F-1FE2EA1E1892}"/>
    <hyperlink ref="M47" location="MENU!A1" display="MENU!A1" xr:uid="{C42E335C-ABA6-4429-978C-1855D9850C32}"/>
    <hyperlink ref="U49:Y49" location="'DATA-WL1'!A5" display="'DATA-WL1'!A5" xr:uid="{81896B62-921E-4787-94EF-53D5F5C10E99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8C4A-26B9-45F9-95E8-5B7D749F6CA3}">
  <sheetPr codeName="List30"/>
  <dimension ref="A1:BE57"/>
  <sheetViews>
    <sheetView showGridLines="0" showRowColHeaders="0" zoomScaleNormal="100" workbookViewId="0">
      <pane ySplit="4" topLeftCell="A5" activePane="bottomLeft" state="frozen"/>
      <selection pane="bottomLeft" activeCell="C20" sqref="C20:N20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6" width="9" style="11" customWidth="1"/>
    <col min="47" max="47" width="20.19921875" style="11" hidden="1" customWidth="1"/>
    <col min="48" max="48" width="20.09765625" style="11" hidden="1" customWidth="1"/>
    <col min="49" max="57" width="9" style="11" hidden="1" customWidth="1"/>
    <col min="58" max="16384" width="9" style="11"/>
  </cols>
  <sheetData>
    <row r="1" spans="1:57" ht="12.9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23" t="str">
        <f>Verzie!E12</f>
        <v>&lt;&lt;  zpět</v>
      </c>
      <c r="C2" s="324"/>
      <c r="D2" s="324"/>
      <c r="E2" s="325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27"/>
      <c r="V2" s="328"/>
      <c r="W2" s="328"/>
      <c r="X2" s="328"/>
      <c r="Y2" s="329"/>
      <c r="AA2" s="343" t="str">
        <f>Verzie!E8</f>
        <v xml:space="preserve"> </v>
      </c>
      <c r="AB2" s="344"/>
      <c r="AC2" s="344"/>
      <c r="AD2" s="344"/>
      <c r="AE2" s="345"/>
      <c r="AI2" s="343" t="str">
        <f>Verzie!E9</f>
        <v xml:space="preserve"> Objednávka</v>
      </c>
      <c r="AJ2" s="344"/>
      <c r="AK2" s="344"/>
      <c r="AL2" s="344"/>
      <c r="AM2" s="345"/>
      <c r="AO2" s="323" t="str">
        <f>Verzie!E13</f>
        <v>vpřed  &gt;&gt;</v>
      </c>
      <c r="AP2" s="324"/>
      <c r="AQ2" s="324"/>
      <c r="AR2" s="325"/>
      <c r="AU2" s="15"/>
    </row>
    <row r="3" spans="1:57" ht="12.9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" customHeight="1">
      <c r="AU5" s="15"/>
    </row>
    <row r="6" spans="1:57" ht="14.4" customHeight="1">
      <c r="AU6" s="15"/>
    </row>
    <row r="7" spans="1:57" ht="14.4" customHeight="1">
      <c r="AU7" s="15"/>
    </row>
    <row r="8" spans="1:57" ht="14.4" customHeight="1">
      <c r="K8" s="342" t="str">
        <f>Verzie!E19</f>
        <v>Zadejte vstupní údaje v mm do modrých políček</v>
      </c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U8" s="15"/>
    </row>
    <row r="9" spans="1:57" ht="14.4" customHeight="1"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U9" s="15"/>
    </row>
    <row r="10" spans="1:57" ht="14.4" customHeight="1">
      <c r="K10" s="341" t="str">
        <f>Verzie!E20</f>
        <v>Pokud po vyplnění soubor uložíte, budete mít uvedené údaje nastavené jako výchozí pro další použití</v>
      </c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U10" s="15"/>
    </row>
    <row r="11" spans="1:57" ht="14.4" customHeight="1"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U11" s="15"/>
    </row>
    <row r="12" spans="1:57" ht="14.4" customHeight="1"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U12" s="15"/>
    </row>
    <row r="13" spans="1:57" ht="14.4" customHeight="1">
      <c r="K13" s="340" t="str">
        <f>IF(AU29=0,"",IF(AU29=10,Verzie!E60))</f>
        <v/>
      </c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U13" s="15"/>
    </row>
    <row r="14" spans="1:57" ht="14.4" customHeight="1">
      <c r="AU14" s="15"/>
    </row>
    <row r="15" spans="1:57" ht="14.4" customHeight="1">
      <c r="AU15" s="15"/>
    </row>
    <row r="16" spans="1:57" ht="14.4" customHeight="1">
      <c r="AU16" s="15"/>
    </row>
    <row r="17" spans="3:48" ht="14.4" customHeight="1">
      <c r="AU17" s="15"/>
    </row>
    <row r="18" spans="3:48" ht="14.4" customHeight="1">
      <c r="H18" s="35" t="str">
        <f>Verzie!E32</f>
        <v>Způsob otevírání a zavíraní</v>
      </c>
      <c r="AU18" s="15"/>
    </row>
    <row r="19" spans="3:48" ht="14.4" customHeight="1" thickBot="1">
      <c r="AU19" s="15"/>
    </row>
    <row r="20" spans="3:48" ht="14.4" customHeight="1" thickBot="1">
      <c r="C20" s="333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5"/>
      <c r="AU20" s="15"/>
    </row>
    <row r="21" spans="3:48" ht="14.4" customHeight="1">
      <c r="AU21" s="15"/>
    </row>
    <row r="22" spans="3:48" ht="14.4" customHeight="1">
      <c r="E22" s="348" t="str">
        <f>AU34</f>
        <v>Push to move</v>
      </c>
      <c r="F22" s="348"/>
      <c r="G22" s="348"/>
      <c r="H22" s="348"/>
      <c r="I22" s="348"/>
      <c r="J22" s="348"/>
      <c r="O22" s="348" t="str">
        <f>AU35</f>
        <v>Pull to move</v>
      </c>
      <c r="P22" s="348"/>
      <c r="Q22" s="348"/>
      <c r="R22" s="348"/>
      <c r="S22" s="348"/>
      <c r="T22" s="348"/>
      <c r="AB22" s="271" t="str">
        <f>AU36</f>
        <v>Pull to move Silent</v>
      </c>
      <c r="AM22" s="271" t="str">
        <f>AU37</f>
        <v>Bez otvírací jednotky</v>
      </c>
      <c r="AU22" s="15"/>
      <c r="AV22" s="282">
        <f>IF(AU34=C20,"P2O",IF(AU35=C20,"PUL",IF(AU36=C20,"SIS",IF(AU37=C20,"bez",0))))</f>
        <v>0</v>
      </c>
    </row>
    <row r="23" spans="3:48" ht="14.4" customHeight="1">
      <c r="AU23" s="15"/>
    </row>
    <row r="24" spans="3:48" ht="14.4" customHeight="1">
      <c r="AU24" s="15" t="s">
        <v>26</v>
      </c>
    </row>
    <row r="25" spans="3:48" ht="14.4" customHeight="1">
      <c r="AU25" s="15"/>
    </row>
    <row r="26" spans="3:48" ht="14.4" customHeight="1">
      <c r="P26" s="35"/>
      <c r="V26" s="35"/>
      <c r="AA26" s="35"/>
      <c r="AB26" s="35"/>
      <c r="AJ26" s="35"/>
      <c r="AL26" s="35"/>
      <c r="AM26" s="35"/>
      <c r="AU26" s="15" t="s">
        <v>27</v>
      </c>
    </row>
    <row r="27" spans="3:48" ht="7.95" customHeight="1">
      <c r="P27" s="35"/>
      <c r="AA27" s="35"/>
      <c r="AB27" s="35"/>
      <c r="AL27" s="35"/>
      <c r="AU27" s="15">
        <f>IF(C20="",0,IF(C20&lt;&gt;"",10,1))</f>
        <v>0</v>
      </c>
    </row>
    <row r="28" spans="3:48" ht="14.4" customHeight="1">
      <c r="P28" s="37"/>
      <c r="V28" s="269"/>
      <c r="AU28" s="15" t="s">
        <v>28</v>
      </c>
    </row>
    <row r="29" spans="3:48" ht="7.95" customHeight="1">
      <c r="AU29" s="15">
        <f>IF(AU25+AU27=0,0,IF(AU25+AU27=20,99,10))</f>
        <v>0</v>
      </c>
    </row>
    <row r="30" spans="3:48" ht="14.4" customHeight="1">
      <c r="P30" s="37"/>
      <c r="V30" s="269"/>
      <c r="AU30" s="15"/>
    </row>
    <row r="31" spans="3:48" ht="14.4" customHeight="1">
      <c r="AU31" s="15" t="str">
        <f>Verzie!E60</f>
        <v>OK - všechna potřebná pole jsou vyplněná</v>
      </c>
    </row>
    <row r="32" spans="3:48" ht="14.4" customHeight="1">
      <c r="AU32" s="15"/>
    </row>
    <row r="33" spans="1:47" ht="14.4" customHeight="1">
      <c r="AU33" s="15"/>
    </row>
    <row r="34" spans="1:47" ht="14.4" customHeight="1">
      <c r="F34" s="349" t="str">
        <f>IF(C20=AU34,Verzie!E30,"")</f>
        <v/>
      </c>
      <c r="G34" s="349"/>
      <c r="H34" s="349"/>
      <c r="I34" s="349"/>
      <c r="P34" s="349" t="str">
        <f>IF(C20=AU35,Verzie!E30,"")</f>
        <v/>
      </c>
      <c r="Q34" s="349"/>
      <c r="R34" s="349"/>
      <c r="S34" s="349"/>
      <c r="AB34" s="297" t="str">
        <f>IF(C20=AU36,Verzie!E30,"")</f>
        <v/>
      </c>
      <c r="AM34" s="297" t="str">
        <f>IF(C20=AU37,Verzie!E30,"")</f>
        <v/>
      </c>
      <c r="AU34" s="15" t="s">
        <v>768</v>
      </c>
    </row>
    <row r="35" spans="1:47" ht="14.4" customHeight="1">
      <c r="AU35" s="15" t="s">
        <v>959</v>
      </c>
    </row>
    <row r="36" spans="1:47" ht="14.4" customHeight="1">
      <c r="D36" s="347" t="str">
        <f>Verzie!E33</f>
        <v>Lehkým zatlačením na dveře se tyto automaticky otevřou, zavírají se pak ručně</v>
      </c>
      <c r="E36" s="347"/>
      <c r="F36" s="347"/>
      <c r="G36" s="347"/>
      <c r="H36" s="347"/>
      <c r="I36" s="347"/>
      <c r="J36" s="347"/>
      <c r="K36" s="347"/>
      <c r="N36" s="347" t="str">
        <f>Verzie!E34</f>
        <v>Lehkým tahem za úchytku spustíte samočinné otvírání. Do zavřené polohy se zatlačí ručně</v>
      </c>
      <c r="O36" s="347"/>
      <c r="P36" s="347"/>
      <c r="Q36" s="347"/>
      <c r="R36" s="347"/>
      <c r="S36" s="347"/>
      <c r="T36" s="347"/>
      <c r="U36" s="347"/>
      <c r="Y36" s="347" t="str">
        <f>Verzie!E35</f>
        <v>Krátkým tahem za úchytku spustíte samočinné otvírání. Do zavřené polohy se vrací tlumeně</v>
      </c>
      <c r="Z36" s="347"/>
      <c r="AA36" s="347"/>
      <c r="AB36" s="347"/>
      <c r="AC36" s="347"/>
      <c r="AD36" s="347"/>
      <c r="AE36" s="347"/>
      <c r="AF36" s="347"/>
      <c r="AJ36" s="347" t="str">
        <f>Verzie!E36</f>
        <v>Dveře se otvírají a zavírají ručně</v>
      </c>
      <c r="AK36" s="347"/>
      <c r="AL36" s="347"/>
      <c r="AM36" s="347"/>
      <c r="AN36" s="347"/>
      <c r="AO36" s="347"/>
      <c r="AU36" s="15" t="s">
        <v>960</v>
      </c>
    </row>
    <row r="37" spans="1:47" ht="14.4" customHeight="1">
      <c r="D37" s="347"/>
      <c r="E37" s="347"/>
      <c r="F37" s="347"/>
      <c r="G37" s="347"/>
      <c r="H37" s="347"/>
      <c r="I37" s="347"/>
      <c r="J37" s="347"/>
      <c r="K37" s="347"/>
      <c r="N37" s="347"/>
      <c r="O37" s="347"/>
      <c r="P37" s="347"/>
      <c r="Q37" s="347"/>
      <c r="R37" s="347"/>
      <c r="S37" s="347"/>
      <c r="T37" s="347"/>
      <c r="U37" s="347"/>
      <c r="Y37" s="347"/>
      <c r="Z37" s="347"/>
      <c r="AA37" s="347"/>
      <c r="AB37" s="347"/>
      <c r="AC37" s="347"/>
      <c r="AD37" s="347"/>
      <c r="AE37" s="347"/>
      <c r="AF37" s="347"/>
      <c r="AJ37" s="347"/>
      <c r="AK37" s="347"/>
      <c r="AL37" s="347"/>
      <c r="AM37" s="347"/>
      <c r="AN37" s="347"/>
      <c r="AO37" s="347"/>
      <c r="AU37" s="15" t="str">
        <f>Verzie!E31</f>
        <v>Bez otvírací jednotky</v>
      </c>
    </row>
    <row r="38" spans="1:47" ht="14.4" customHeight="1">
      <c r="D38" s="347"/>
      <c r="E38" s="347"/>
      <c r="F38" s="347"/>
      <c r="G38" s="347"/>
      <c r="H38" s="347"/>
      <c r="I38" s="347"/>
      <c r="J38" s="347"/>
      <c r="K38" s="347"/>
      <c r="N38" s="347"/>
      <c r="O38" s="347"/>
      <c r="P38" s="347"/>
      <c r="Q38" s="347"/>
      <c r="R38" s="347"/>
      <c r="S38" s="347"/>
      <c r="T38" s="347"/>
      <c r="U38" s="347"/>
      <c r="Y38" s="347"/>
      <c r="Z38" s="347"/>
      <c r="AA38" s="347"/>
      <c r="AB38" s="347"/>
      <c r="AC38" s="347"/>
      <c r="AD38" s="347"/>
      <c r="AE38" s="347"/>
      <c r="AF38" s="347"/>
      <c r="AJ38" s="347"/>
      <c r="AK38" s="347"/>
      <c r="AL38" s="347"/>
      <c r="AM38" s="347"/>
      <c r="AN38" s="347"/>
      <c r="AO38" s="347"/>
      <c r="AU38" s="15"/>
    </row>
    <row r="39" spans="1:47" ht="14.4" customHeight="1">
      <c r="D39" s="347"/>
      <c r="E39" s="347"/>
      <c r="F39" s="347"/>
      <c r="G39" s="347"/>
      <c r="H39" s="347"/>
      <c r="I39" s="347"/>
      <c r="J39" s="347"/>
      <c r="K39" s="347"/>
      <c r="N39" s="347"/>
      <c r="O39" s="347"/>
      <c r="P39" s="347"/>
      <c r="Q39" s="347"/>
      <c r="R39" s="347"/>
      <c r="S39" s="347"/>
      <c r="T39" s="347"/>
      <c r="U39" s="347"/>
      <c r="Y39" s="347"/>
      <c r="Z39" s="347"/>
      <c r="AA39" s="347"/>
      <c r="AB39" s="347"/>
      <c r="AC39" s="347"/>
      <c r="AD39" s="347"/>
      <c r="AE39" s="347"/>
      <c r="AF39" s="347"/>
      <c r="AJ39" s="347"/>
      <c r="AK39" s="347"/>
      <c r="AL39" s="347"/>
      <c r="AM39" s="347"/>
      <c r="AN39" s="347"/>
      <c r="AO39" s="347"/>
      <c r="AU39" s="15"/>
    </row>
    <row r="40" spans="1:47" ht="14.4" customHeight="1">
      <c r="D40" s="346" t="s">
        <v>1067</v>
      </c>
      <c r="E40" s="346"/>
      <c r="F40" s="346"/>
      <c r="G40" s="346"/>
      <c r="H40" s="346"/>
      <c r="I40" s="346"/>
      <c r="J40" s="346"/>
      <c r="K40" s="346"/>
      <c r="L40" s="284"/>
      <c r="M40" s="284"/>
      <c r="N40" s="346" t="s">
        <v>1068</v>
      </c>
      <c r="O40" s="346"/>
      <c r="P40" s="346"/>
      <c r="Q40" s="346"/>
      <c r="R40" s="346"/>
      <c r="S40" s="346"/>
      <c r="T40" s="346"/>
      <c r="U40" s="346"/>
      <c r="V40" s="284"/>
      <c r="W40" s="284"/>
      <c r="X40" s="284"/>
      <c r="Y40" s="346" t="s">
        <v>1069</v>
      </c>
      <c r="Z40" s="346"/>
      <c r="AA40" s="346"/>
      <c r="AB40" s="346"/>
      <c r="AC40" s="346"/>
      <c r="AD40" s="346"/>
      <c r="AE40" s="346"/>
      <c r="AF40" s="346"/>
      <c r="AG40" s="284"/>
      <c r="AH40" s="284"/>
      <c r="AI40" s="284"/>
      <c r="AJ40" s="346" t="s">
        <v>1070</v>
      </c>
      <c r="AK40" s="346"/>
      <c r="AL40" s="346"/>
      <c r="AM40" s="346"/>
      <c r="AN40" s="346"/>
      <c r="AO40" s="346"/>
      <c r="AU40" s="15"/>
    </row>
    <row r="41" spans="1:47" ht="14.4" customHeight="1">
      <c r="E41" s="35"/>
      <c r="J41" s="32"/>
      <c r="P41" s="35"/>
      <c r="AA41" s="35"/>
      <c r="AU41" s="15"/>
    </row>
    <row r="42" spans="1:47" ht="14.4" customHeight="1">
      <c r="I42" s="35"/>
      <c r="N42" s="32"/>
      <c r="O42" s="340" t="str">
        <f>IF(AU29=0,"",IF(AU29=10,Verzie!E60))</f>
        <v/>
      </c>
      <c r="P42" s="340"/>
      <c r="Q42" s="340"/>
      <c r="R42" s="340"/>
      <c r="S42" s="340"/>
      <c r="T42" s="340"/>
      <c r="U42" s="340"/>
      <c r="V42" s="340"/>
      <c r="W42" s="340"/>
      <c r="X42" s="340"/>
      <c r="Y42" s="340"/>
      <c r="Z42" s="340"/>
      <c r="AA42" s="340"/>
      <c r="AB42" s="340"/>
      <c r="AC42" s="340"/>
      <c r="AD42" s="340"/>
      <c r="AE42" s="340"/>
      <c r="AF42" s="340"/>
      <c r="AU42" s="15"/>
    </row>
    <row r="43" spans="1:47" ht="14.4" customHeight="1">
      <c r="E43" s="35"/>
      <c r="J43" s="32"/>
      <c r="P43" s="35"/>
      <c r="AA43" s="35"/>
      <c r="AU43" s="15"/>
    </row>
    <row r="44" spans="1:47" ht="14.4" customHeight="1">
      <c r="AU44" s="15"/>
    </row>
    <row r="45" spans="1:47" ht="23.1" customHeight="1">
      <c r="A45" s="12"/>
      <c r="B45" s="14" t="str">
        <f>Verzie!E18</f>
        <v>WingLine L - konfigurátor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34" t="str">
        <f>AR4</f>
        <v>WING LINE L</v>
      </c>
      <c r="AS45" s="12"/>
      <c r="AU45" s="15"/>
    </row>
    <row r="46" spans="1:47" ht="14.4" customHeight="1" thickBot="1">
      <c r="AU46" s="15"/>
    </row>
    <row r="47" spans="1:47" ht="23.1" customHeight="1" thickBot="1">
      <c r="U47" s="327" t="str">
        <f>Verzie!E14</f>
        <v>nahoru</v>
      </c>
      <c r="V47" s="328"/>
      <c r="W47" s="328"/>
      <c r="X47" s="328"/>
      <c r="Y47" s="329"/>
      <c r="AU47" s="15"/>
    </row>
    <row r="48" spans="1:47" ht="14.4" customHeight="1">
      <c r="AU48" s="15"/>
    </row>
    <row r="49" spans="47:47" ht="14.4" customHeight="1">
      <c r="AU49" s="15"/>
    </row>
    <row r="50" spans="47:47" ht="14.4" customHeight="1">
      <c r="AU50" s="15"/>
    </row>
    <row r="51" spans="47:47" ht="14.4" customHeight="1">
      <c r="AU51" s="15"/>
    </row>
    <row r="52" spans="47:47" ht="14.4" customHeight="1">
      <c r="AU52" s="15"/>
    </row>
    <row r="53" spans="47:47" ht="14.4" customHeight="1">
      <c r="AU53" s="15"/>
    </row>
    <row r="54" spans="47:47" ht="14.4" customHeight="1"/>
    <row r="55" spans="47:47" ht="14.4" customHeight="1"/>
    <row r="56" spans="47:47" ht="14.4" customHeight="1"/>
    <row r="57" spans="47:47" ht="14.4" customHeight="1"/>
  </sheetData>
  <sheetProtection algorithmName="SHA-512" hashValue="y0VW7JBQjXjy3LFhcHbiYB4FaroEyyOLycTGJBcOL1qNhrwDg+Es3RXUvHp+a2m+GEiG2s8Nk1K4/EVfmZl3pQ==" saltValue="B+5f82GJPx3jcvdfVg+Bqg==" spinCount="100000" sheet="1" objects="1" scenarios="1"/>
  <mergeCells count="25">
    <mergeCell ref="O42:AF42"/>
    <mergeCell ref="U47:Y47"/>
    <mergeCell ref="F34:I34"/>
    <mergeCell ref="P34:S34"/>
    <mergeCell ref="D40:K40"/>
    <mergeCell ref="N40:U40"/>
    <mergeCell ref="Y40:AF40"/>
    <mergeCell ref="N36:U39"/>
    <mergeCell ref="D36:K39"/>
    <mergeCell ref="Y36:AF39"/>
    <mergeCell ref="AJ40:AO40"/>
    <mergeCell ref="AO2:AR2"/>
    <mergeCell ref="K8:AB9"/>
    <mergeCell ref="K10:AB12"/>
    <mergeCell ref="K13:AB13"/>
    <mergeCell ref="AI2:AM2"/>
    <mergeCell ref="C20:N20"/>
    <mergeCell ref="AJ36:AO39"/>
    <mergeCell ref="E22:J22"/>
    <mergeCell ref="O22:T22"/>
    <mergeCell ref="B2:E2"/>
    <mergeCell ref="G2:K2"/>
    <mergeCell ref="O2:S2"/>
    <mergeCell ref="U2:Y2"/>
    <mergeCell ref="AA2:AE2"/>
  </mergeCells>
  <conditionalFormatting sqref="K13:AB13 O42:AF42">
    <cfRule type="cellIs" dxfId="28" priority="7" stopIfTrue="1" operator="equal">
      <formula>$AU$31</formula>
    </cfRule>
  </conditionalFormatting>
  <conditionalFormatting sqref="K13:AB13 O42:AF42">
    <cfRule type="expression" dxfId="27" priority="8" stopIfTrue="1">
      <formula>$AU$29=10</formula>
    </cfRule>
  </conditionalFormatting>
  <conditionalFormatting sqref="C20">
    <cfRule type="expression" dxfId="26" priority="3" stopIfTrue="1">
      <formula>#REF!=0</formula>
    </cfRule>
  </conditionalFormatting>
  <dataValidations count="1">
    <dataValidation type="list" allowBlank="1" showInputMessage="1" showErrorMessage="1" sqref="C20:N20" xr:uid="{784785DD-0ACF-4D3B-A63C-A8DF83975E77}">
      <formula1>$AU$33:$AU$37</formula1>
    </dataValidation>
  </dataValidations>
  <hyperlinks>
    <hyperlink ref="M4" location="MENU!A1" display="MENU!A1" xr:uid="{0C1F0720-2DBB-4C5C-B2E3-8EC863F51FB1}"/>
    <hyperlink ref="G2:K2" location="'FORM-I'!A1" display="'FORM-I'!A1" xr:uid="{CF499C0B-8D60-4A63-BC24-AAFD719BA47F}"/>
    <hyperlink ref="B2:E2" location="'DATA-WL1'!A5" display="'DATA-WL1'!A5" xr:uid="{4188467D-25A6-475C-AB99-3EA35CBFC2DD}"/>
    <hyperlink ref="AO2:AR2" location="'DATA-WL3'!A5" display="'DATA-WL3'!A5" xr:uid="{6351B7F9-7252-4ECD-9BF8-A2C264AA9505}"/>
    <hyperlink ref="M45" location="MENU!A1" display="MENU!A1" xr:uid="{4D8DC4F0-95A5-4126-87AF-032F989CCD2D}"/>
    <hyperlink ref="U47:Y47" location="'DATA-WL2'!A5" display="'DATA-WL2'!A5" xr:uid="{866D10E2-E9E7-4EDE-BEA0-17A78CA3ECAA}"/>
    <hyperlink ref="D40" r:id="rId1" xr:uid="{7958A2F2-CA55-4B6B-A57C-3A59177CFCEC}"/>
    <hyperlink ref="N40" r:id="rId2" xr:uid="{01B47177-0D05-4663-9026-630A3E94C683}"/>
    <hyperlink ref="Y40" r:id="rId3" xr:uid="{91DA3097-075C-4390-A36D-E5561E4709BC}"/>
    <hyperlink ref="AJ40" r:id="rId4" xr:uid="{F46A6874-6A34-475A-A8C7-B873A5947324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5"/>
  <headerFooter>
    <oddHeader>&amp;R&amp;"Aptos"&amp;10&amp;K000000 Restricted&amp;1#_x000D_</oddHead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1ECB-5635-42D1-BE1E-EA03F35304B5}">
  <sheetPr codeName="List31"/>
  <dimension ref="A1:BE61"/>
  <sheetViews>
    <sheetView showGridLines="0" showRowColHeaders="0" zoomScaleNormal="100" workbookViewId="0">
      <pane ySplit="4" topLeftCell="A5" activePane="bottomLeft" state="frozen"/>
      <selection pane="bottomLeft" activeCell="C20" sqref="C20:N20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6" width="9" style="11" customWidth="1"/>
    <col min="47" max="47" width="20.19921875" style="11" hidden="1" customWidth="1"/>
    <col min="48" max="48" width="20.09765625" style="11" hidden="1" customWidth="1"/>
    <col min="49" max="57" width="9" style="11" hidden="1" customWidth="1"/>
    <col min="58" max="16384" width="9" style="11"/>
  </cols>
  <sheetData>
    <row r="1" spans="1:57" ht="12.9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23" t="str">
        <f>Verzie!E12</f>
        <v>&lt;&lt;  zpět</v>
      </c>
      <c r="C2" s="324"/>
      <c r="D2" s="324"/>
      <c r="E2" s="325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27"/>
      <c r="V2" s="328"/>
      <c r="W2" s="328"/>
      <c r="X2" s="328"/>
      <c r="Y2" s="329"/>
      <c r="AA2" s="343" t="str">
        <f>Verzie!E8</f>
        <v xml:space="preserve"> </v>
      </c>
      <c r="AB2" s="344"/>
      <c r="AC2" s="344"/>
      <c r="AD2" s="344"/>
      <c r="AE2" s="345"/>
      <c r="AI2" s="343" t="str">
        <f>Verzie!E9</f>
        <v xml:space="preserve"> Objednávka</v>
      </c>
      <c r="AJ2" s="344"/>
      <c r="AK2" s="344"/>
      <c r="AL2" s="344"/>
      <c r="AM2" s="345"/>
      <c r="AO2" s="323" t="str">
        <f>Verzie!E13</f>
        <v>vpřed  &gt;&gt;</v>
      </c>
      <c r="AP2" s="324"/>
      <c r="AQ2" s="324"/>
      <c r="AR2" s="325"/>
      <c r="AU2" s="15"/>
    </row>
    <row r="3" spans="1:57" ht="12.9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" customHeight="1">
      <c r="AU5" s="15"/>
    </row>
    <row r="6" spans="1:57" ht="14.4" customHeight="1">
      <c r="AU6" s="15"/>
    </row>
    <row r="7" spans="1:57" ht="14.4" customHeight="1">
      <c r="AU7" s="15"/>
    </row>
    <row r="8" spans="1:57" ht="14.4" customHeight="1">
      <c r="K8" s="342" t="str">
        <f>Verzie!E19</f>
        <v>Zadejte vstupní údaje v mm do modrých políček</v>
      </c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U8" s="15"/>
    </row>
    <row r="9" spans="1:57" ht="14.4" customHeight="1"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U9" s="15"/>
    </row>
    <row r="10" spans="1:57" ht="14.4" customHeight="1">
      <c r="K10" s="341" t="str">
        <f>Verzie!E20</f>
        <v>Pokud po vyplnění soubor uložíte, budete mít uvedené údaje nastavené jako výchozí pro další použití</v>
      </c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U10" s="15"/>
    </row>
    <row r="11" spans="1:57" ht="14.4" customHeight="1"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U11" s="15"/>
    </row>
    <row r="12" spans="1:57" ht="14.4" customHeight="1"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U12" s="15"/>
    </row>
    <row r="13" spans="1:57" ht="14.4" customHeight="1">
      <c r="K13" s="340" t="str">
        <f>IF(AU29=0,"",IF(AU29=10,Verzie!E60))</f>
        <v/>
      </c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U13" s="15"/>
    </row>
    <row r="14" spans="1:57" ht="14.4" customHeight="1">
      <c r="AU14" s="15"/>
    </row>
    <row r="15" spans="1:57" ht="14.4" customHeight="1">
      <c r="AU15" s="15"/>
    </row>
    <row r="16" spans="1:57" ht="14.4" customHeight="1">
      <c r="AU16" s="15"/>
    </row>
    <row r="17" spans="3:47" ht="14.4" customHeight="1">
      <c r="AU17" s="15"/>
    </row>
    <row r="18" spans="3:47" ht="14.4" customHeight="1">
      <c r="H18" s="35" t="str">
        <f>Verzie!E43</f>
        <v>Výběr aretace dveří</v>
      </c>
      <c r="O18" s="276" t="str">
        <f>IF(AND(AV38=0,AV39=0),Verzie!E58,"")</f>
        <v>Pro vybraný způsob otevírání není potřebná žádná aretace</v>
      </c>
      <c r="Q18" s="8"/>
      <c r="AU18" s="15"/>
    </row>
    <row r="19" spans="3:47" ht="14.4" customHeight="1" thickBot="1">
      <c r="AU19" s="15"/>
    </row>
    <row r="20" spans="3:47" ht="14.4" customHeight="1" thickBot="1">
      <c r="C20" s="333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5"/>
      <c r="AU20" s="15"/>
    </row>
    <row r="21" spans="3:47" ht="14.4" customHeight="1">
      <c r="AU21" s="15"/>
    </row>
    <row r="22" spans="3:47" ht="14.4" customHeight="1">
      <c r="W22" s="275" t="str">
        <f>Verzie!E50</f>
        <v>bez úchytky</v>
      </c>
      <c r="AA22" s="272"/>
      <c r="AD22" s="275" t="str">
        <f>Verzie!E51</f>
        <v>s úchytkou</v>
      </c>
      <c r="AU22" s="15"/>
    </row>
    <row r="23" spans="3:47" ht="14.4" customHeight="1">
      <c r="J23" s="35"/>
      <c r="L23" s="298" t="str">
        <f>Verzie!E49&amp;" "&amp;'DATA-WL2'!AU34</f>
        <v>Pro variantu: Push to move</v>
      </c>
      <c r="W23" s="275"/>
      <c r="AA23" s="272"/>
      <c r="AD23" s="275"/>
      <c r="AJ23" s="35"/>
      <c r="AL23" s="36" t="str">
        <f>Verzie!E49&amp;" "&amp;'DATA-WL2'!AU35</f>
        <v>Pro variantu: Pull to move</v>
      </c>
      <c r="AU23" s="15" t="s">
        <v>26</v>
      </c>
    </row>
    <row r="24" spans="3:47" ht="14.4" customHeight="1">
      <c r="AA24" s="272"/>
      <c r="AU24" s="15"/>
    </row>
    <row r="25" spans="3:47" ht="14.4" customHeight="1">
      <c r="AA25" s="272"/>
      <c r="AU25" s="15"/>
    </row>
    <row r="26" spans="3:47" ht="14.4" customHeight="1">
      <c r="P26" s="35"/>
      <c r="V26" s="35"/>
      <c r="AA26" s="273"/>
      <c r="AB26" s="35"/>
      <c r="AJ26" s="35"/>
      <c r="AL26" s="35"/>
      <c r="AM26" s="35"/>
      <c r="AU26" s="15" t="s">
        <v>27</v>
      </c>
    </row>
    <row r="27" spans="3:47" ht="7.95" customHeight="1">
      <c r="P27" s="35"/>
      <c r="AA27" s="273"/>
      <c r="AB27" s="35"/>
      <c r="AL27" s="35"/>
      <c r="AU27" s="15">
        <f>IF(C20="",0,IF(C20&lt;&gt;"",10,1))</f>
        <v>0</v>
      </c>
    </row>
    <row r="28" spans="3:47" ht="14.4" customHeight="1">
      <c r="P28" s="37"/>
      <c r="S28" s="36"/>
      <c r="V28" s="269"/>
      <c r="W28" s="36"/>
      <c r="AA28" s="274"/>
      <c r="AD28" s="36"/>
      <c r="AU28" s="15" t="s">
        <v>28</v>
      </c>
    </row>
    <row r="29" spans="3:47" ht="7.95" customHeight="1">
      <c r="AA29" s="272"/>
      <c r="AU29" s="15">
        <f>IF(AU24+AU27=0,0,IF(AU24+AU27=20,99,10))</f>
        <v>0</v>
      </c>
    </row>
    <row r="30" spans="3:47" ht="7.95" customHeight="1">
      <c r="AA30" s="272"/>
      <c r="AU30" s="15" t="str">
        <f>Verzie!E60</f>
        <v>OK - všechna potřebná pole jsou vyplněná</v>
      </c>
    </row>
    <row r="31" spans="3:47" ht="14.4" customHeight="1">
      <c r="F31" s="36" t="str">
        <f>Verzie!E52</f>
        <v>mechanická</v>
      </c>
      <c r="N31" s="36" t="str">
        <f>Verzie!E53</f>
        <v>magnetická Standard</v>
      </c>
      <c r="P31" s="37"/>
      <c r="S31" s="36"/>
      <c r="V31" s="36" t="str">
        <f>Verzie!E54</f>
        <v>magnetická Design</v>
      </c>
      <c r="AA31" s="272"/>
      <c r="AG31" s="36" t="str">
        <f>Verzie!E53</f>
        <v>magnetická Standard</v>
      </c>
      <c r="AP31" s="36" t="str">
        <f>Verzie!E54</f>
        <v>magnetická Design</v>
      </c>
      <c r="AU31" s="15"/>
    </row>
    <row r="32" spans="3:47" ht="14.4" customHeight="1">
      <c r="N32" s="37" t="str">
        <f>Verzie!E46</f>
        <v>jenom šedá</v>
      </c>
      <c r="V32" s="37" t="str">
        <f>Verzie!E47</f>
        <v>jenom bílá nebo černá</v>
      </c>
      <c r="AA32" s="272"/>
      <c r="AG32" s="37" t="str">
        <f>Verzie!E46</f>
        <v>jenom šedá</v>
      </c>
      <c r="AP32" s="37" t="str">
        <f>Verzie!E47</f>
        <v>jenom bílá nebo černá</v>
      </c>
      <c r="AU32" s="15"/>
    </row>
    <row r="33" spans="3:48" ht="14.4" customHeight="1">
      <c r="AA33" s="272"/>
      <c r="AU33" s="15" t="str">
        <f>Verzie!E44</f>
        <v>Aretace mechanická</v>
      </c>
    </row>
    <row r="34" spans="3:48" ht="14.4" customHeight="1">
      <c r="W34" s="272"/>
      <c r="AA34" s="272"/>
      <c r="AU34" s="15" t="str">
        <f>Verzie!E45</f>
        <v>Aretace magnetická Standard</v>
      </c>
    </row>
    <row r="35" spans="3:48" ht="14.4" customHeight="1">
      <c r="W35" s="272"/>
      <c r="AA35" s="272"/>
      <c r="AU35" s="15" t="str">
        <f>Verzie!E48</f>
        <v>Aretace magnetická Design</v>
      </c>
    </row>
    <row r="36" spans="3:48" ht="14.4" customHeight="1">
      <c r="AA36" s="272"/>
      <c r="AU36" s="15"/>
    </row>
    <row r="37" spans="3:48" ht="14.4" customHeight="1">
      <c r="AA37" s="272"/>
      <c r="AU37" s="15"/>
    </row>
    <row r="38" spans="3:48" ht="14.4" customHeight="1">
      <c r="AA38" s="272"/>
      <c r="AG38" s="297" t="str">
        <f>IF(AND(AV39=1,C20=AU34),Verzie!E30,"")</f>
        <v/>
      </c>
      <c r="AP38" s="297" t="str">
        <f>IF(AND(AV39=1,C20=AU35),Verzie!E30,"")</f>
        <v/>
      </c>
      <c r="AU38" s="15" t="str">
        <f>'DATA-WL2'!AU34</f>
        <v>Push to move</v>
      </c>
      <c r="AV38" s="41">
        <f>IF('DATA-WL2'!C20='DATA-WL3'!AU38,1,0)</f>
        <v>0</v>
      </c>
    </row>
    <row r="39" spans="3:48" ht="14.4" customHeight="1">
      <c r="F39" s="297" t="str">
        <f>IF(AND(AV38=1,C20=AU33),Verzie!E30,"")</f>
        <v/>
      </c>
      <c r="G39" s="270"/>
      <c r="H39" s="270"/>
      <c r="I39" s="270"/>
      <c r="N39" s="297" t="str">
        <f>IF(AND(AV38=1,C20=AU34),Verzie!E30,"")</f>
        <v/>
      </c>
      <c r="V39" s="297" t="str">
        <f>IF(AND(AV38=1,C20=AU35),Verzie!E30,"")</f>
        <v/>
      </c>
      <c r="AA39" s="272"/>
      <c r="AG39" s="268"/>
      <c r="AP39" s="268"/>
      <c r="AU39" s="15" t="str">
        <f>'DATA-WL2'!AU35</f>
        <v>Pull to move</v>
      </c>
      <c r="AV39" s="41">
        <f>IF('DATA-WL2'!C20='DATA-WL3'!AU39,1,0)</f>
        <v>0</v>
      </c>
    </row>
    <row r="40" spans="3:48" ht="14.4" customHeight="1">
      <c r="AA40" s="272"/>
      <c r="AU40" s="15"/>
    </row>
    <row r="41" spans="3:48" ht="14.4" customHeight="1">
      <c r="C41" s="347" t="str">
        <f>Verzie!E55</f>
        <v>vodorovná mezistěna ustupuje o 3 mm od hrany boku</v>
      </c>
      <c r="D41" s="347"/>
      <c r="E41" s="347"/>
      <c r="F41" s="347"/>
      <c r="G41" s="347"/>
      <c r="H41" s="347"/>
      <c r="I41" s="347"/>
      <c r="K41" s="347" t="str">
        <f>Verzie!E56</f>
        <v>vodorovná mezistěna ustupuje o 13 mm od hrany boku</v>
      </c>
      <c r="L41" s="347"/>
      <c r="M41" s="347"/>
      <c r="N41" s="347"/>
      <c r="O41" s="347"/>
      <c r="P41" s="347"/>
      <c r="Q41" s="347"/>
      <c r="S41" s="347" t="str">
        <f>Verzie!E57</f>
        <v>vodorovná mezistěna ustupuje o 8 mm od hrany boku</v>
      </c>
      <c r="T41" s="347"/>
      <c r="U41" s="347"/>
      <c r="V41" s="347"/>
      <c r="W41" s="347"/>
      <c r="X41" s="347"/>
      <c r="Y41" s="347"/>
      <c r="AD41" s="347" t="str">
        <f>Verzie!E56</f>
        <v>vodorovná mezistěna ustupuje o 13 mm od hrany boku</v>
      </c>
      <c r="AE41" s="347"/>
      <c r="AF41" s="347"/>
      <c r="AG41" s="347"/>
      <c r="AH41" s="347"/>
      <c r="AI41" s="347"/>
      <c r="AJ41" s="347"/>
      <c r="AM41" s="347" t="str">
        <f>Verzie!E57</f>
        <v>vodorovná mezistěna ustupuje o 8 mm od hrany boku</v>
      </c>
      <c r="AN41" s="347"/>
      <c r="AO41" s="347"/>
      <c r="AP41" s="347"/>
      <c r="AQ41" s="347"/>
      <c r="AR41" s="347"/>
      <c r="AS41" s="347"/>
      <c r="AU41" s="15"/>
    </row>
    <row r="42" spans="3:48" ht="14.4" customHeight="1">
      <c r="C42" s="347"/>
      <c r="D42" s="347"/>
      <c r="E42" s="347"/>
      <c r="F42" s="347"/>
      <c r="G42" s="347"/>
      <c r="H42" s="347"/>
      <c r="I42" s="347"/>
      <c r="K42" s="347"/>
      <c r="L42" s="347"/>
      <c r="M42" s="347"/>
      <c r="N42" s="347"/>
      <c r="O42" s="347"/>
      <c r="P42" s="347"/>
      <c r="Q42" s="347"/>
      <c r="S42" s="347"/>
      <c r="T42" s="347"/>
      <c r="U42" s="347"/>
      <c r="V42" s="347"/>
      <c r="W42" s="347"/>
      <c r="X42" s="347"/>
      <c r="Y42" s="347"/>
      <c r="AD42" s="347"/>
      <c r="AE42" s="347"/>
      <c r="AF42" s="347"/>
      <c r="AG42" s="347"/>
      <c r="AH42" s="347"/>
      <c r="AI42" s="347"/>
      <c r="AJ42" s="347"/>
      <c r="AM42" s="347"/>
      <c r="AN42" s="347"/>
      <c r="AO42" s="347"/>
      <c r="AP42" s="347"/>
      <c r="AQ42" s="347"/>
      <c r="AR42" s="347"/>
      <c r="AS42" s="347"/>
      <c r="AU42" s="15" t="str">
        <f>IF(AV38=1,AU33,IF(AV39=1,AU34,""))</f>
        <v/>
      </c>
    </row>
    <row r="43" spans="3:48" ht="14.4" customHeight="1">
      <c r="C43" s="347"/>
      <c r="D43" s="347"/>
      <c r="E43" s="347"/>
      <c r="F43" s="347"/>
      <c r="G43" s="347"/>
      <c r="H43" s="347"/>
      <c r="I43" s="347"/>
      <c r="K43" s="347"/>
      <c r="L43" s="347"/>
      <c r="M43" s="347"/>
      <c r="N43" s="347"/>
      <c r="O43" s="347"/>
      <c r="P43" s="347"/>
      <c r="Q43" s="347"/>
      <c r="S43" s="347"/>
      <c r="T43" s="347"/>
      <c r="U43" s="347"/>
      <c r="V43" s="347"/>
      <c r="W43" s="347"/>
      <c r="X43" s="347"/>
      <c r="Y43" s="347"/>
      <c r="AD43" s="347"/>
      <c r="AE43" s="347"/>
      <c r="AF43" s="347"/>
      <c r="AG43" s="347"/>
      <c r="AH43" s="347"/>
      <c r="AI43" s="347"/>
      <c r="AJ43" s="347"/>
      <c r="AM43" s="347"/>
      <c r="AN43" s="347"/>
      <c r="AO43" s="347"/>
      <c r="AP43" s="347"/>
      <c r="AQ43" s="347"/>
      <c r="AR43" s="347"/>
      <c r="AS43" s="347"/>
      <c r="AU43" s="15" t="str">
        <f>IF(AV38=1,AU34,IF(AV39=1,AU35,""))</f>
        <v/>
      </c>
    </row>
    <row r="44" spans="3:48" ht="14.4" customHeight="1">
      <c r="AU44" s="15" t="str">
        <f>IF(AV38=1,AU35,"")</f>
        <v/>
      </c>
    </row>
    <row r="45" spans="3:48" ht="14.4" customHeight="1">
      <c r="E45" s="35"/>
      <c r="J45" s="32"/>
      <c r="P45" s="35"/>
      <c r="AA45" s="35"/>
      <c r="AU45" s="15"/>
    </row>
    <row r="46" spans="3:48" ht="14.4" customHeight="1">
      <c r="I46" s="35"/>
      <c r="N46" s="32"/>
      <c r="O46" s="340" t="str">
        <f>IF(AU29=0,"",IF(AU29=10,Verzie!E60))</f>
        <v/>
      </c>
      <c r="P46" s="340"/>
      <c r="Q46" s="340"/>
      <c r="R46" s="340"/>
      <c r="S46" s="340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0"/>
      <c r="AU46" s="15"/>
    </row>
    <row r="47" spans="3:48" ht="14.4" customHeight="1">
      <c r="E47" s="35"/>
      <c r="J47" s="32"/>
      <c r="P47" s="35"/>
      <c r="AA47" s="35"/>
      <c r="AU47" s="15" t="str">
        <f>Verzie!E30</f>
        <v>Vybrané</v>
      </c>
      <c r="AV47" s="281" t="str">
        <f>IF(F39=AU47,"P-A",IF(N39=AU47,"P-B",IF(V39=AU47,"P-C",IF(AG38=AU47,"S-B",IF(AP38=AU47,"S-C","")))))</f>
        <v/>
      </c>
    </row>
    <row r="48" spans="3:48" ht="14.4" customHeight="1">
      <c r="AU48" s="15"/>
    </row>
    <row r="49" spans="1:47" ht="23.1" customHeight="1">
      <c r="A49" s="12"/>
      <c r="B49" s="14" t="str">
        <f>Verzie!E18</f>
        <v>WingLine L - konfigurátor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34" t="str">
        <f>AR4</f>
        <v>WING LINE L</v>
      </c>
      <c r="AS49" s="12"/>
      <c r="AU49" s="15"/>
    </row>
    <row r="50" spans="1:47" ht="14.4" customHeight="1" thickBot="1">
      <c r="AU50" s="15"/>
    </row>
    <row r="51" spans="1:47" ht="23.1" customHeight="1" thickBot="1">
      <c r="U51" s="327" t="str">
        <f>Verzie!E14</f>
        <v>nahoru</v>
      </c>
      <c r="V51" s="328"/>
      <c r="W51" s="328"/>
      <c r="X51" s="328"/>
      <c r="Y51" s="329"/>
      <c r="AU51" s="15"/>
    </row>
    <row r="52" spans="1:47" ht="14.4" customHeight="1">
      <c r="AU52" s="15"/>
    </row>
    <row r="53" spans="1:47" ht="14.4" customHeight="1">
      <c r="AU53" s="15"/>
    </row>
    <row r="54" spans="1:47" ht="14.4" customHeight="1">
      <c r="AU54" s="15"/>
    </row>
    <row r="55" spans="1:47" ht="14.4" customHeight="1">
      <c r="AU55" s="15"/>
    </row>
    <row r="56" spans="1:47" ht="14.4" customHeight="1"/>
    <row r="57" spans="1:47" ht="14.4" customHeight="1"/>
    <row r="58" spans="1:47" ht="14.4" customHeight="1"/>
    <row r="59" spans="1:47" ht="14.4" customHeight="1"/>
    <row r="60" spans="1:47" ht="14.4" customHeight="1"/>
    <row r="61" spans="1:47" ht="14.4" customHeight="1"/>
  </sheetData>
  <sheetProtection algorithmName="SHA-512" hashValue="XQ6zDdPImLnMUlcyjkPbxyzyYiGGuTdIzKxIvSRuW1ppBSoPOD3yNKmEjvhdxj+H+JdH5l/YtqTvFYm5g+BU5Q==" saltValue="3SzSZ2vapYtzkct95zn1iw==" spinCount="100000" sheet="1" objects="1" scenarios="1"/>
  <mergeCells count="18">
    <mergeCell ref="AD41:AJ43"/>
    <mergeCell ref="AM41:AS43"/>
    <mergeCell ref="O46:AF46"/>
    <mergeCell ref="U51:Y51"/>
    <mergeCell ref="C41:I43"/>
    <mergeCell ref="K41:Q43"/>
    <mergeCell ref="S41:Y43"/>
    <mergeCell ref="AO2:AR2"/>
    <mergeCell ref="K8:AB9"/>
    <mergeCell ref="K10:AB12"/>
    <mergeCell ref="K13:AB13"/>
    <mergeCell ref="C20:N20"/>
    <mergeCell ref="B2:E2"/>
    <mergeCell ref="G2:K2"/>
    <mergeCell ref="O2:S2"/>
    <mergeCell ref="U2:Y2"/>
    <mergeCell ref="AA2:AE2"/>
    <mergeCell ref="AI2:AM2"/>
  </mergeCells>
  <conditionalFormatting sqref="K13:AB13 O46:AF46">
    <cfRule type="cellIs" dxfId="25" priority="4" stopIfTrue="1" operator="equal">
      <formula>$AU$30</formula>
    </cfRule>
  </conditionalFormatting>
  <conditionalFormatting sqref="K13:AB13 O46:AF46">
    <cfRule type="expression" dxfId="24" priority="5" stopIfTrue="1">
      <formula>$AU$29=10</formula>
    </cfRule>
  </conditionalFormatting>
  <conditionalFormatting sqref="C20">
    <cfRule type="expression" dxfId="23" priority="3" stopIfTrue="1">
      <formula>#REF!=0</formula>
    </cfRule>
  </conditionalFormatting>
  <conditionalFormatting sqref="AL23">
    <cfRule type="expression" dxfId="22" priority="2">
      <formula>$AV$39=1</formula>
    </cfRule>
  </conditionalFormatting>
  <conditionalFormatting sqref="L23">
    <cfRule type="expression" dxfId="21" priority="1">
      <formula>$AV$38=1</formula>
    </cfRule>
  </conditionalFormatting>
  <dataValidations count="1">
    <dataValidation type="list" allowBlank="1" showInputMessage="1" showErrorMessage="1" sqref="C20:N20" xr:uid="{5A6B3020-B6D0-48B1-8C80-2A85C329233B}">
      <formula1>$AU$41:$AU$44</formula1>
    </dataValidation>
  </dataValidations>
  <hyperlinks>
    <hyperlink ref="M4" location="MENU!A1" display="MENU!A1" xr:uid="{5CB70A91-C57A-455A-B380-7CA1DDE32AA6}"/>
    <hyperlink ref="G2:K2" location="'FORM-I'!A1" display="'FORM-I'!A1" xr:uid="{8295DBE3-1136-49CD-987E-49FE54B96D41}"/>
    <hyperlink ref="B2:E2" location="'DATA-WL2'!A5" display="'DATA-WL2'!A5" xr:uid="{E70DB7F3-E2B4-4ED8-9F17-A60CA3B1B43A}"/>
    <hyperlink ref="AO2:AR2" location="'DATA-WL4'!A5" display="'DATA-WL4'!A5" xr:uid="{C2CC6386-BFCF-4CDE-A6F6-C80AF9C1F167}"/>
    <hyperlink ref="M49" location="MENU!A1" display="MENU!A1" xr:uid="{12339CD3-9288-4DA2-9559-D3EE6BFEAAFA}"/>
    <hyperlink ref="U51:Y51" location="'DATA-WL2'!A5" display="'DATA-WL2'!A5" xr:uid="{5ED64CEB-E1EB-400C-B6FB-4EAB4DA3E94B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0B03-FD4D-417D-BABC-ED8D96C0ED8C}">
  <sheetPr codeName="List33"/>
  <dimension ref="A1:BE60"/>
  <sheetViews>
    <sheetView showGridLines="0" showRowColHeaders="0" zoomScaleNormal="100" workbookViewId="0">
      <pane ySplit="4" topLeftCell="A5" activePane="bottomLeft" state="frozen"/>
      <selection pane="bottomLeft" activeCell="D20" sqref="D20:R20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6" width="9" style="11" customWidth="1"/>
    <col min="47" max="47" width="20.19921875" style="11" hidden="1" customWidth="1"/>
    <col min="48" max="48" width="20.09765625" style="11" hidden="1" customWidth="1"/>
    <col min="49" max="57" width="9" style="11" hidden="1" customWidth="1"/>
    <col min="58" max="16384" width="9" style="11"/>
  </cols>
  <sheetData>
    <row r="1" spans="1:57" ht="12.9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23" t="str">
        <f>Verzie!E12</f>
        <v>&lt;&lt;  zpět</v>
      </c>
      <c r="C2" s="324"/>
      <c r="D2" s="324"/>
      <c r="E2" s="325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27"/>
      <c r="V2" s="328"/>
      <c r="W2" s="328"/>
      <c r="X2" s="328"/>
      <c r="Y2" s="329"/>
      <c r="AA2" s="343" t="str">
        <f>Verzie!E8</f>
        <v xml:space="preserve"> </v>
      </c>
      <c r="AB2" s="344"/>
      <c r="AC2" s="344"/>
      <c r="AD2" s="344"/>
      <c r="AE2" s="345"/>
      <c r="AI2" s="343" t="str">
        <f>Verzie!E9</f>
        <v xml:space="preserve"> Objednávka</v>
      </c>
      <c r="AJ2" s="344"/>
      <c r="AK2" s="344"/>
      <c r="AL2" s="344"/>
      <c r="AM2" s="345"/>
      <c r="AO2" s="323" t="str">
        <f>Verzie!E13</f>
        <v>vpřed  &gt;&gt;</v>
      </c>
      <c r="AP2" s="324"/>
      <c r="AQ2" s="324"/>
      <c r="AR2" s="325"/>
      <c r="AU2" s="15"/>
    </row>
    <row r="3" spans="1:57" ht="12.9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" customHeight="1">
      <c r="AU5" s="15"/>
    </row>
    <row r="6" spans="1:57" ht="14.4" customHeight="1">
      <c r="AU6" s="15"/>
    </row>
    <row r="7" spans="1:57" ht="14.4" customHeight="1">
      <c r="AU7" s="15"/>
    </row>
    <row r="8" spans="1:57" ht="14.4" customHeight="1">
      <c r="K8" s="342" t="str">
        <f>Verzie!E19</f>
        <v>Zadejte vstupní údaje v mm do modrých políček</v>
      </c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U8" s="15"/>
    </row>
    <row r="9" spans="1:57" ht="14.4" customHeight="1"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U9" s="15"/>
    </row>
    <row r="10" spans="1:57" ht="14.4" customHeight="1">
      <c r="K10" s="341" t="str">
        <f>Verzie!E20</f>
        <v>Pokud po vyplnění soubor uložíte, budete mít uvedené údaje nastavené jako výchozí pro další použití</v>
      </c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U10" s="15"/>
    </row>
    <row r="11" spans="1:57" ht="14.4" customHeight="1"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U11" s="15"/>
    </row>
    <row r="12" spans="1:57" ht="14.4" customHeight="1"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U12" s="15"/>
    </row>
    <row r="13" spans="1:57" ht="14.4" customHeight="1">
      <c r="K13" s="340" t="str">
        <f>IF(AU28=0,"",IF(AU28=10,Verzie!E60))</f>
        <v/>
      </c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U13" s="15"/>
    </row>
    <row r="14" spans="1:57" ht="14.4" customHeight="1">
      <c r="AU14" s="15"/>
    </row>
    <row r="15" spans="1:57" ht="14.4" customHeight="1">
      <c r="AU15" s="15"/>
    </row>
    <row r="16" spans="1:57" ht="14.4" customHeight="1">
      <c r="AU16" s="15"/>
    </row>
    <row r="17" spans="4:47" ht="14.4" customHeight="1">
      <c r="AU17" s="15"/>
    </row>
    <row r="18" spans="4:47" ht="14.4" customHeight="1">
      <c r="H18" s="35"/>
      <c r="J18" s="35"/>
      <c r="K18" s="35" t="str">
        <f>Verzie!E62</f>
        <v>Středové skládací závěsy</v>
      </c>
      <c r="Q18" s="8"/>
      <c r="AU18" s="15"/>
    </row>
    <row r="19" spans="4:47" ht="14.4" customHeight="1" thickBot="1">
      <c r="AU19" s="15"/>
    </row>
    <row r="20" spans="4:47" ht="14.4" customHeight="1" thickBot="1">
      <c r="D20" s="333"/>
      <c r="E20" s="334"/>
      <c r="F20" s="334"/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AU20" s="15"/>
    </row>
    <row r="21" spans="4:47" ht="14.4" customHeight="1">
      <c r="AU21" s="15"/>
    </row>
    <row r="22" spans="4:47" ht="14.4" customHeight="1">
      <c r="W22" s="275"/>
      <c r="AD22" s="275"/>
      <c r="AU22" s="15"/>
    </row>
    <row r="23" spans="4:47" ht="14.4" customHeight="1">
      <c r="H23" s="36" t="str">
        <f>Verzie!E63</f>
        <v>miskový seřiditelný na vruty</v>
      </c>
      <c r="J23" s="35"/>
      <c r="K23" s="36"/>
      <c r="L23" s="36"/>
      <c r="S23" s="36" t="str">
        <f>Verzie!E64</f>
        <v>miskový seřiditelný s hmoždinami</v>
      </c>
      <c r="W23" s="36"/>
      <c r="X23" s="36"/>
      <c r="AD23" s="275"/>
      <c r="AE23" s="36" t="str">
        <f>Verzie!E65</f>
        <v>rychlomontážní seřiditelný</v>
      </c>
      <c r="AJ23" s="36"/>
      <c r="AL23" s="36"/>
      <c r="AO23" s="36" t="str">
        <f>Verzie!E66</f>
        <v>rychlomontážní standardní</v>
      </c>
      <c r="AU23" s="15" t="s">
        <v>26</v>
      </c>
    </row>
    <row r="24" spans="4:47" ht="14.4" customHeight="1">
      <c r="P24" s="35"/>
      <c r="AA24" s="35"/>
      <c r="AB24" s="35"/>
      <c r="AL24" s="35"/>
      <c r="AU24" s="15"/>
    </row>
    <row r="25" spans="4:47" ht="14.4" customHeight="1">
      <c r="P25" s="37"/>
      <c r="S25" s="36"/>
      <c r="V25" s="269"/>
      <c r="W25" s="36"/>
      <c r="AA25" s="36"/>
      <c r="AD25" s="36"/>
      <c r="AU25" s="15" t="s">
        <v>27</v>
      </c>
    </row>
    <row r="26" spans="4:47" ht="7.95" customHeight="1">
      <c r="AU26" s="15">
        <f>IF(D20="",0,IF(D20&lt;&gt;"",10,1))</f>
        <v>0</v>
      </c>
    </row>
    <row r="27" spans="4:47" ht="14.4" customHeight="1">
      <c r="AU27" s="15" t="s">
        <v>28</v>
      </c>
    </row>
    <row r="28" spans="4:47" ht="7.95" customHeight="1">
      <c r="F28" s="36"/>
      <c r="N28" s="36"/>
      <c r="P28" s="37"/>
      <c r="S28" s="36"/>
      <c r="V28" s="36"/>
      <c r="AG28" s="36"/>
      <c r="AP28" s="36"/>
      <c r="AU28" s="15">
        <f>IF(AU24+AU26=0,0,IF(AU24+AU26=20,99,10))</f>
        <v>0</v>
      </c>
    </row>
    <row r="29" spans="4:47" ht="7.95" customHeight="1">
      <c r="AU29" s="15" t="str">
        <f>Verzie!E60</f>
        <v>OK - všechna potřebná pole jsou vyplněná</v>
      </c>
    </row>
    <row r="30" spans="4:47" ht="14.4" customHeight="1">
      <c r="AU30" s="15"/>
    </row>
    <row r="31" spans="4:47" ht="14.4" customHeight="1">
      <c r="AU31" s="15"/>
    </row>
    <row r="32" spans="4:47" ht="14.4" customHeight="1">
      <c r="AU32" s="15" t="str">
        <f>Verzie!E63</f>
        <v>miskový seřiditelný na vruty</v>
      </c>
    </row>
    <row r="33" spans="1:51" ht="14.4" customHeight="1">
      <c r="AU33" s="15" t="str">
        <f>Verzie!E64</f>
        <v>miskový seřiditelný s hmoždinami</v>
      </c>
    </row>
    <row r="34" spans="1:51" ht="14.4" customHeight="1">
      <c r="K34" s="268"/>
      <c r="AU34" s="15" t="str">
        <f>Verzie!E65</f>
        <v>rychlomontážní seřiditelný</v>
      </c>
    </row>
    <row r="35" spans="1:51" ht="14.4" customHeight="1">
      <c r="AE35" s="297" t="str">
        <f>IF(D20=AU34,Verzie!E30,"")</f>
        <v/>
      </c>
      <c r="AO35" s="297" t="str">
        <f>IF(D20=AU35,Verzie!E30,"")</f>
        <v/>
      </c>
      <c r="AU35" s="15" t="str">
        <f>Verzie!E66</f>
        <v>rychlomontážní standardní</v>
      </c>
    </row>
    <row r="36" spans="1:51" ht="14.4" customHeight="1">
      <c r="G36" s="270"/>
      <c r="H36" s="270"/>
      <c r="I36" s="270"/>
      <c r="K36" s="278"/>
      <c r="AP36" s="268"/>
      <c r="AU36" s="15"/>
    </row>
    <row r="37" spans="1:51" ht="14.4" customHeight="1">
      <c r="H37" s="297" t="str">
        <f>IF(D20=AU32,Verzie!E30,"")</f>
        <v/>
      </c>
      <c r="S37" s="297" t="str">
        <f>IF(D20=AU33,Verzie!E30,"")</f>
        <v/>
      </c>
      <c r="AU37" s="15"/>
      <c r="AV37" s="282" t="str">
        <f>IF(H37=AU46,"AA",IF(S37=AU46,"BB",IF(AE35=AU46,"CC",IF(AO35=AU46,"DD",""))))</f>
        <v/>
      </c>
      <c r="AW37" s="287">
        <f>VLOOKUP(AU39,AW40:AY44,2,FALSE)</f>
        <v>1</v>
      </c>
    </row>
    <row r="38" spans="1:51" ht="14.4" customHeight="1">
      <c r="AE38" s="275" t="str">
        <f>Verzie!E68</f>
        <v>nastavení mezery +/- 1 mm</v>
      </c>
      <c r="AO38" s="275" t="str">
        <f>Verzie!E70</f>
        <v>nastavení mezery = NELZE</v>
      </c>
      <c r="AU38" s="15" t="s">
        <v>839</v>
      </c>
      <c r="AV38" s="282" t="str">
        <f>IF(H37=AU46,"AA-3",IF(S37=AU46,"BB-3",IF(AE35=AU46,"CC-3",IF(AO35=AU46,"DD-3",""))))</f>
        <v/>
      </c>
      <c r="AW38" s="287">
        <f>VLOOKUP(AU39,AW40:AY44,3,FALSE)</f>
        <v>0</v>
      </c>
    </row>
    <row r="39" spans="1:51" ht="14.4" customHeight="1">
      <c r="H39" s="275" t="str">
        <f>Verzie!E67</f>
        <v>nastavení mezery +/- 2 mm</v>
      </c>
      <c r="S39" s="275" t="str">
        <f>Verzie!E67</f>
        <v>nastavení mezery +/- 2 mm</v>
      </c>
      <c r="AE39" s="275" t="str">
        <f>Verzie!E69</f>
        <v>nastavení výšky +/- 2 mm</v>
      </c>
      <c r="AO39" s="275" t="str">
        <f>Verzie!E71</f>
        <v>nastavení výšky = NELZE</v>
      </c>
      <c r="AU39" s="290">
        <f>IF(AND(AU41&lt;=AV44,AU41&gt;AV43),6,IF(AND(AU41&lt;=AV43,AU41&gt;AV42),5,IF(AND(AU41&lt;=AV42,AU41&gt;AV41),4,IF(AND(AU41&lt;=AV41,AU41&gt;AV40),3,IF(AU41&lt;=AV40,2,0)))))</f>
        <v>2</v>
      </c>
      <c r="AV39" s="36" t="s">
        <v>840</v>
      </c>
      <c r="AW39" s="11" t="s">
        <v>838</v>
      </c>
      <c r="AX39" s="11" t="s">
        <v>841</v>
      </c>
      <c r="AY39" s="11" t="s">
        <v>842</v>
      </c>
    </row>
    <row r="40" spans="1:51" ht="14.4" customHeight="1">
      <c r="H40" s="275" t="str">
        <f>Verzie!E71</f>
        <v>nastavení výšky = NELZE</v>
      </c>
      <c r="S40" s="275" t="str">
        <f>Verzie!E71</f>
        <v>nastavení výšky = NELZE</v>
      </c>
      <c r="AU40" s="286" t="s">
        <v>840</v>
      </c>
      <c r="AV40" s="36">
        <v>1000</v>
      </c>
      <c r="AW40" s="41">
        <v>2</v>
      </c>
      <c r="AX40" s="11">
        <v>1</v>
      </c>
      <c r="AY40" s="11">
        <v>0</v>
      </c>
    </row>
    <row r="41" spans="1:51" ht="14.4" customHeight="1">
      <c r="AU41" s="286">
        <f>'DATA-WL1'!G29</f>
        <v>0</v>
      </c>
      <c r="AV41" s="36">
        <v>1700</v>
      </c>
      <c r="AW41" s="41">
        <v>3</v>
      </c>
      <c r="AX41" s="11">
        <v>0</v>
      </c>
      <c r="AY41" s="11">
        <v>1</v>
      </c>
    </row>
    <row r="42" spans="1:51" ht="14.4" customHeight="1">
      <c r="AU42" s="15"/>
      <c r="AV42" s="36">
        <v>2200</v>
      </c>
      <c r="AW42" s="41">
        <v>4</v>
      </c>
      <c r="AX42" s="11">
        <v>2</v>
      </c>
      <c r="AY42" s="11">
        <v>0</v>
      </c>
    </row>
    <row r="43" spans="1:51" ht="14.4" customHeight="1">
      <c r="I43" s="35"/>
      <c r="N43" s="32"/>
      <c r="O43" s="340" t="str">
        <f>IF(AU28=0,"",IF(AU28=10,Verzie!E60))</f>
        <v/>
      </c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340"/>
      <c r="AD43" s="340"/>
      <c r="AE43" s="340"/>
      <c r="AF43" s="340"/>
      <c r="AU43" s="15"/>
      <c r="AV43" s="36">
        <v>2400</v>
      </c>
      <c r="AW43" s="41">
        <v>5</v>
      </c>
      <c r="AX43" s="11">
        <v>1</v>
      </c>
      <c r="AY43" s="11">
        <v>1</v>
      </c>
    </row>
    <row r="44" spans="1:51" ht="14.4" customHeight="1">
      <c r="E44" s="35"/>
      <c r="J44" s="32"/>
      <c r="P44" s="35"/>
      <c r="AA44" s="35"/>
      <c r="AU44" s="15"/>
      <c r="AV44" s="36">
        <v>2600</v>
      </c>
      <c r="AW44" s="41">
        <v>6</v>
      </c>
      <c r="AX44" s="11">
        <v>0</v>
      </c>
      <c r="AY44" s="11">
        <v>2</v>
      </c>
    </row>
    <row r="45" spans="1:51" ht="14.4" customHeight="1">
      <c r="AU45" s="15"/>
    </row>
    <row r="46" spans="1:51" ht="23.1" customHeight="1">
      <c r="A46" s="12"/>
      <c r="B46" s="14" t="str">
        <f>Verzie!E18</f>
        <v>WingLine L - konfigurátor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34" t="str">
        <f>AR4</f>
        <v>WING LINE L</v>
      </c>
      <c r="AS46" s="12"/>
      <c r="AU46" s="15" t="str">
        <f>Verzie!E30</f>
        <v>Vybrané</v>
      </c>
    </row>
    <row r="47" spans="1:51" ht="14.4" customHeight="1" thickBot="1">
      <c r="AU47" s="15"/>
    </row>
    <row r="48" spans="1:51" ht="23.1" customHeight="1" thickBot="1">
      <c r="U48" s="327" t="str">
        <f>Verzie!E14</f>
        <v>nahoru</v>
      </c>
      <c r="V48" s="328"/>
      <c r="W48" s="328"/>
      <c r="X48" s="328"/>
      <c r="Y48" s="329"/>
      <c r="AU48" s="15"/>
    </row>
    <row r="49" spans="47:47" ht="14.4" customHeight="1">
      <c r="AU49" s="15"/>
    </row>
    <row r="50" spans="47:47" ht="23.1" customHeight="1">
      <c r="AU50" s="15"/>
    </row>
    <row r="51" spans="47:47" ht="14.4" customHeight="1">
      <c r="AU51" s="15"/>
    </row>
    <row r="52" spans="47:47" ht="14.4" customHeight="1">
      <c r="AU52" s="15"/>
    </row>
    <row r="53" spans="47:47" ht="14.4" customHeight="1">
      <c r="AU53" s="15"/>
    </row>
    <row r="54" spans="47:47" ht="14.4" customHeight="1">
      <c r="AU54" s="15"/>
    </row>
    <row r="55" spans="47:47" ht="14.4" customHeight="1">
      <c r="AU55" s="15"/>
    </row>
    <row r="56" spans="47:47" ht="14.4" customHeight="1">
      <c r="AU56" s="15"/>
    </row>
    <row r="57" spans="47:47" ht="14.4" customHeight="1">
      <c r="AU57" s="15"/>
    </row>
    <row r="58" spans="47:47" ht="14.4" customHeight="1">
      <c r="AU58" s="15"/>
    </row>
    <row r="59" spans="47:47" ht="14.4" customHeight="1">
      <c r="AU59" s="15"/>
    </row>
    <row r="60" spans="47:47" ht="14.4" customHeight="1"/>
  </sheetData>
  <sheetProtection algorithmName="SHA-512" hashValue="2WNU2MrWPwctKDvjG1BIFFAXqFD7zojRfeLSgyNech4djcjZGxf99oz0LtsmKd+MlddnGWb3xIVh9/FXwSdlog==" saltValue="CV7KMrq+UPewP1Se58mn2Q==" spinCount="100000" sheet="1" objects="1" scenarios="1"/>
  <mergeCells count="13">
    <mergeCell ref="O43:AF43"/>
    <mergeCell ref="U48:Y48"/>
    <mergeCell ref="D20:R20"/>
    <mergeCell ref="AO2:AR2"/>
    <mergeCell ref="K8:AB9"/>
    <mergeCell ref="K10:AB12"/>
    <mergeCell ref="K13:AB13"/>
    <mergeCell ref="B2:E2"/>
    <mergeCell ref="G2:K2"/>
    <mergeCell ref="O2:S2"/>
    <mergeCell ref="U2:Y2"/>
    <mergeCell ref="AA2:AE2"/>
    <mergeCell ref="AI2:AM2"/>
  </mergeCells>
  <conditionalFormatting sqref="K13:AB13 O43:AF43">
    <cfRule type="cellIs" dxfId="20" priority="14" stopIfTrue="1" operator="equal">
      <formula>$AU$29</formula>
    </cfRule>
  </conditionalFormatting>
  <conditionalFormatting sqref="K13:AB13 O43:AF43">
    <cfRule type="expression" dxfId="19" priority="15" stopIfTrue="1">
      <formula>$AU$28=10</formula>
    </cfRule>
  </conditionalFormatting>
  <conditionalFormatting sqref="AL23">
    <cfRule type="expression" dxfId="18" priority="12">
      <formula>$AV$38=1</formula>
    </cfRule>
  </conditionalFormatting>
  <conditionalFormatting sqref="K23:L23">
    <cfRule type="expression" dxfId="17" priority="11">
      <formula>$AV$37=1</formula>
    </cfRule>
  </conditionalFormatting>
  <conditionalFormatting sqref="W23:X23">
    <cfRule type="expression" dxfId="16" priority="10">
      <formula>$AV$37=1</formula>
    </cfRule>
  </conditionalFormatting>
  <conditionalFormatting sqref="AJ23">
    <cfRule type="expression" dxfId="15" priority="9">
      <formula>$AV$38=1</formula>
    </cfRule>
  </conditionalFormatting>
  <conditionalFormatting sqref="K36">
    <cfRule type="expression" dxfId="14" priority="7">
      <formula>$AV$37=1</formula>
    </cfRule>
  </conditionalFormatting>
  <conditionalFormatting sqref="AO23">
    <cfRule type="expression" dxfId="13" priority="6">
      <formula>$AV$38=1</formula>
    </cfRule>
  </conditionalFormatting>
  <conditionalFormatting sqref="AE23">
    <cfRule type="expression" dxfId="12" priority="5">
      <formula>$AV$37=1</formula>
    </cfRule>
  </conditionalFormatting>
  <conditionalFormatting sqref="S23">
    <cfRule type="expression" dxfId="11" priority="4">
      <formula>$AV$37=1</formula>
    </cfRule>
  </conditionalFormatting>
  <conditionalFormatting sqref="H23">
    <cfRule type="expression" dxfId="10" priority="3">
      <formula>$AV$37=1</formula>
    </cfRule>
  </conditionalFormatting>
  <conditionalFormatting sqref="D20">
    <cfRule type="expression" dxfId="9" priority="1" stopIfTrue="1">
      <formula>#REF!=0</formula>
    </cfRule>
  </conditionalFormatting>
  <dataValidations count="1">
    <dataValidation type="list" allowBlank="1" showInputMessage="1" showErrorMessage="1" sqref="D20:R20" xr:uid="{CD4DA359-6DCA-4F58-BB4C-BC0C2A3FB998}">
      <formula1>$AU$31:$AU$35</formula1>
    </dataValidation>
  </dataValidations>
  <hyperlinks>
    <hyperlink ref="M4" location="MENU!A1" display="MENU!A1" xr:uid="{CB265A01-1E26-4659-A372-EC406BD8BA05}"/>
    <hyperlink ref="G2:K2" location="'FORM-I'!A1" display="'FORM-I'!A1" xr:uid="{A7FF5F43-615F-4326-AAD5-69F9F52D1325}"/>
    <hyperlink ref="B2:E2" location="'DATA-WL3'!A5" display="'DATA-WL3'!A5" xr:uid="{EC0BE523-F401-42CC-A593-8D8121EFCB78}"/>
    <hyperlink ref="AO2:AR2" location="'DATA-WL5'!A5" display="'DATA-WL5'!A5" xr:uid="{2C8C0F4E-2B97-48A2-A7CF-485FB831E344}"/>
    <hyperlink ref="M46" location="MENU!A1" display="MENU!A1" xr:uid="{A25734CA-7C13-48F5-BCA7-C052D292716D}"/>
    <hyperlink ref="U48:Y48" location="'DATA-WL2'!A5" display="'DATA-WL2'!A5" xr:uid="{B26C983A-285A-40C7-92F8-B2096493A4BF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D202-26C4-4D4F-AF32-0F928BE200F8}">
  <sheetPr codeName="List32"/>
  <dimension ref="A1:BE58"/>
  <sheetViews>
    <sheetView showGridLines="0" showRowColHeaders="0" zoomScaleNormal="100" workbookViewId="0">
      <pane ySplit="4" topLeftCell="A5" activePane="bottomLeft" state="frozen"/>
      <selection pane="bottomLeft" activeCell="D20" sqref="D20:L20"/>
    </sheetView>
  </sheetViews>
  <sheetFormatPr defaultColWidth="9" defaultRowHeight="13.8"/>
  <cols>
    <col min="1" max="1" width="3.59765625" style="11" customWidth="1"/>
    <col min="2" max="44" width="3.09765625" style="11" customWidth="1"/>
    <col min="45" max="45" width="3.59765625" style="11" customWidth="1"/>
    <col min="46" max="46" width="9" style="11" customWidth="1"/>
    <col min="47" max="47" width="20.19921875" style="11" hidden="1" customWidth="1"/>
    <col min="48" max="48" width="20.09765625" style="11" hidden="1" customWidth="1"/>
    <col min="49" max="57" width="9" style="11" hidden="1" customWidth="1"/>
    <col min="58" max="16384" width="9" style="11"/>
  </cols>
  <sheetData>
    <row r="1" spans="1:57" ht="12.9" customHeight="1" thickBot="1"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23.1" customHeight="1" thickBot="1">
      <c r="B2" s="323" t="str">
        <f>Verzie!E12</f>
        <v>&lt;&lt;  zpět</v>
      </c>
      <c r="C2" s="324"/>
      <c r="D2" s="324"/>
      <c r="E2" s="325"/>
      <c r="G2" s="327" t="str">
        <f>Verzie!E5</f>
        <v xml:space="preserve"> Úvod</v>
      </c>
      <c r="H2" s="328"/>
      <c r="I2" s="328"/>
      <c r="J2" s="328"/>
      <c r="K2" s="329"/>
      <c r="O2" s="318"/>
      <c r="P2" s="319"/>
      <c r="Q2" s="319"/>
      <c r="R2" s="319"/>
      <c r="S2" s="320"/>
      <c r="U2" s="327"/>
      <c r="V2" s="328"/>
      <c r="W2" s="328"/>
      <c r="X2" s="328"/>
      <c r="Y2" s="329"/>
      <c r="AA2" s="343" t="str">
        <f>Verzie!E8</f>
        <v xml:space="preserve"> </v>
      </c>
      <c r="AB2" s="344"/>
      <c r="AC2" s="344"/>
      <c r="AD2" s="344"/>
      <c r="AE2" s="345"/>
      <c r="AI2" s="327" t="str">
        <f>Verzie!E9</f>
        <v xml:space="preserve"> Objednávka</v>
      </c>
      <c r="AJ2" s="328"/>
      <c r="AK2" s="328"/>
      <c r="AL2" s="328"/>
      <c r="AM2" s="329"/>
      <c r="AO2" s="323" t="str">
        <f>Verzie!E13</f>
        <v>vpřed  &gt;&gt;</v>
      </c>
      <c r="AP2" s="324"/>
      <c r="AQ2" s="324"/>
      <c r="AR2" s="325"/>
      <c r="AU2" s="15"/>
    </row>
    <row r="3" spans="1:57" ht="12.9" customHeight="1">
      <c r="AU3" s="15"/>
    </row>
    <row r="4" spans="1:57" ht="23.1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34" t="s">
        <v>752</v>
      </c>
      <c r="AS4" s="12"/>
      <c r="AU4" s="15"/>
    </row>
    <row r="5" spans="1:57" ht="14.4" customHeight="1">
      <c r="AU5" s="15"/>
    </row>
    <row r="6" spans="1:57" ht="14.4" customHeight="1">
      <c r="AU6" s="15"/>
    </row>
    <row r="7" spans="1:57" ht="14.4" customHeight="1">
      <c r="AU7" s="15"/>
    </row>
    <row r="8" spans="1:57" ht="14.4" customHeight="1">
      <c r="K8" s="342" t="str">
        <f>Verzie!E19</f>
        <v>Zadejte vstupní údaje v mm do modrých políček</v>
      </c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U8" s="15"/>
    </row>
    <row r="9" spans="1:57" ht="14.4" customHeight="1"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U9" s="15"/>
    </row>
    <row r="10" spans="1:57" ht="14.4" customHeight="1">
      <c r="K10" s="341" t="str">
        <f>Verzie!E20</f>
        <v>Pokud po vyplnění soubor uložíte, budete mít uvedené údaje nastavené jako výchozí pro další použití</v>
      </c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U10" s="15"/>
    </row>
    <row r="11" spans="1:57" ht="14.4" customHeight="1"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U11" s="15"/>
    </row>
    <row r="12" spans="1:57" ht="14.4" customHeight="1"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U12" s="15"/>
    </row>
    <row r="13" spans="1:57" ht="14.4" customHeight="1">
      <c r="K13" s="340" t="str">
        <f>IF(AU28=0,"",IF(AU28=10,Verzie!E60))</f>
        <v/>
      </c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U13" s="15"/>
    </row>
    <row r="14" spans="1:57" ht="14.4" customHeight="1">
      <c r="AU14" s="15"/>
    </row>
    <row r="15" spans="1:57" ht="14.4" customHeight="1">
      <c r="AU15" s="15"/>
    </row>
    <row r="16" spans="1:57" ht="14.4" customHeight="1">
      <c r="AU16" s="15"/>
    </row>
    <row r="17" spans="4:48" ht="14.4" customHeight="1">
      <c r="AU17" s="15"/>
    </row>
    <row r="18" spans="4:48" ht="14.4" customHeight="1">
      <c r="H18" s="35" t="str">
        <f>Verzie!E73</f>
        <v>Poloha spodního profilu</v>
      </c>
      <c r="Q18" s="8"/>
      <c r="AU18" s="15"/>
    </row>
    <row r="19" spans="4:48" ht="14.4" customHeight="1" thickBot="1">
      <c r="AU19" s="15"/>
    </row>
    <row r="20" spans="4:48" ht="14.4" customHeight="1" thickBot="1">
      <c r="D20" s="333"/>
      <c r="E20" s="334"/>
      <c r="F20" s="334"/>
      <c r="G20" s="334"/>
      <c r="H20" s="334"/>
      <c r="I20" s="334"/>
      <c r="J20" s="334"/>
      <c r="K20" s="334"/>
      <c r="L20" s="334"/>
      <c r="AU20" s="15"/>
    </row>
    <row r="21" spans="4:48" ht="14.4" customHeight="1">
      <c r="AU21" s="15"/>
    </row>
    <row r="22" spans="4:48" ht="14.4" customHeight="1">
      <c r="W22" s="275"/>
      <c r="AD22" s="275"/>
      <c r="AU22" s="15"/>
    </row>
    <row r="23" spans="4:48" ht="14.4" customHeight="1">
      <c r="J23" s="35"/>
      <c r="K23" s="36" t="str">
        <f>Verzie!E74&amp;" "&amp;Verzie!E75</f>
        <v>spodní profil pod dnem</v>
      </c>
      <c r="L23" s="36"/>
      <c r="W23" s="36" t="str">
        <f>Verzie!E74&amp;" "&amp;Verzie!E76</f>
        <v>spodní profil na dně</v>
      </c>
      <c r="X23" s="36"/>
      <c r="AD23" s="275"/>
      <c r="AJ23" s="36" t="str">
        <f>Verzie!E77</f>
        <v>bez spodního profilu</v>
      </c>
      <c r="AL23" s="36"/>
      <c r="AU23" s="15" t="s">
        <v>26</v>
      </c>
    </row>
    <row r="24" spans="4:48" ht="14.4" customHeight="1">
      <c r="K24" s="277" t="str">
        <f>Verzie!E78</f>
        <v>standardní řešení</v>
      </c>
      <c r="AU24" s="15"/>
    </row>
    <row r="25" spans="4:48" ht="14.4" customHeight="1">
      <c r="AU25" s="15" t="s">
        <v>27</v>
      </c>
    </row>
    <row r="26" spans="4:48" ht="14.4" customHeight="1">
      <c r="P26" s="35"/>
      <c r="V26" s="35"/>
      <c r="AA26" s="35"/>
      <c r="AB26" s="35"/>
      <c r="AJ26" s="35"/>
      <c r="AL26" s="35"/>
      <c r="AM26" s="35"/>
      <c r="AU26" s="15">
        <f>IF(D20="",0,IF(D20&lt;&gt;"",10,1))</f>
        <v>0</v>
      </c>
    </row>
    <row r="27" spans="4:48" ht="7.95" customHeight="1">
      <c r="P27" s="35"/>
      <c r="AA27" s="35"/>
      <c r="AB27" s="35"/>
      <c r="AL27" s="35"/>
      <c r="AU27" s="15" t="s">
        <v>28</v>
      </c>
    </row>
    <row r="28" spans="4:48" ht="14.4" customHeight="1">
      <c r="P28" s="37"/>
      <c r="S28" s="36"/>
      <c r="V28" s="269"/>
      <c r="W28" s="36"/>
      <c r="AA28" s="36"/>
      <c r="AD28" s="36"/>
      <c r="AU28" s="15">
        <f>IF(AU24+AU26=0,0,IF(AU24+AU26=20,99,10))</f>
        <v>0</v>
      </c>
    </row>
    <row r="29" spans="4:48" ht="7.95" customHeight="1">
      <c r="AU29" s="15" t="str">
        <f>Verzie!E60</f>
        <v>OK - všechna potřebná pole jsou vyplněná</v>
      </c>
    </row>
    <row r="30" spans="4:48" ht="7.95" customHeight="1">
      <c r="AU30" s="15"/>
    </row>
    <row r="31" spans="4:48" ht="14.4" customHeight="1">
      <c r="F31" s="36"/>
      <c r="N31" s="36"/>
      <c r="P31" s="37"/>
      <c r="S31" s="36"/>
      <c r="V31" s="36"/>
      <c r="AG31" s="36"/>
      <c r="AP31" s="36"/>
      <c r="AU31" s="15"/>
    </row>
    <row r="32" spans="4:48" ht="14.4" customHeight="1">
      <c r="AU32" s="15" t="str">
        <f>Verzie!E75</f>
        <v>pod dnem</v>
      </c>
      <c r="AV32" s="281" t="str">
        <f>IF(D20=AU33,"OTOC","")</f>
        <v/>
      </c>
    </row>
    <row r="33" spans="1:48" ht="14.4" customHeight="1">
      <c r="AU33" s="15" t="str">
        <f>Verzie!E76</f>
        <v>na dně</v>
      </c>
    </row>
    <row r="34" spans="1:48" ht="14.4" customHeight="1">
      <c r="AU34" s="15" t="str">
        <f>IF('DATA-WL1'!G29&lt;=1700,Verzie!E77,"")</f>
        <v>bez spodního profilu</v>
      </c>
    </row>
    <row r="35" spans="1:48" ht="14.4" customHeight="1">
      <c r="AU35" s="15"/>
    </row>
    <row r="36" spans="1:48" ht="14.4" customHeight="1">
      <c r="AU36" s="15" t="str">
        <f>Verzie!E30</f>
        <v>Vybrané</v>
      </c>
    </row>
    <row r="37" spans="1:48" ht="14.4" customHeight="1">
      <c r="J37" s="268"/>
      <c r="K37" s="297" t="str">
        <f>IF(D20=AU32,Verzie!E30,"")</f>
        <v/>
      </c>
      <c r="W37" s="297" t="str">
        <f>IF(D20=AU33,Verzie!E30,"")</f>
        <v/>
      </c>
      <c r="AJ37" s="297" t="str">
        <f>IF(AND(D20=AU34,AU34&lt;&gt;""),Verzie!E30,"")</f>
        <v/>
      </c>
      <c r="AU37" s="15"/>
    </row>
    <row r="38" spans="1:48" ht="14.4" customHeight="1">
      <c r="AU38" s="15"/>
      <c r="AV38" s="41"/>
    </row>
    <row r="39" spans="1:48" ht="14.4" customHeight="1">
      <c r="G39" s="270"/>
      <c r="H39" s="270"/>
      <c r="I39" s="270"/>
      <c r="K39" s="278" t="str">
        <f>Verzie!E78</f>
        <v>standardní řešení</v>
      </c>
      <c r="S39" s="347" t="str">
        <f>Verzie!E79</f>
        <v>v tomto případě se kvůli spodnímu vozíku objednává opačná sada (pravá vers.levá) a horní vozík se správné otočí</v>
      </c>
      <c r="T39" s="347"/>
      <c r="U39" s="347"/>
      <c r="V39" s="347"/>
      <c r="W39" s="347"/>
      <c r="X39" s="347"/>
      <c r="Y39" s="347"/>
      <c r="Z39" s="347"/>
      <c r="AA39" s="347"/>
      <c r="AF39" s="347" t="str">
        <f>Verzie!E80</f>
        <v>řešení bez spodního profilu ve spojení s Push to move NEDOPORUČUJEME!</v>
      </c>
      <c r="AG39" s="347"/>
      <c r="AH39" s="347"/>
      <c r="AI39" s="347"/>
      <c r="AJ39" s="347"/>
      <c r="AK39" s="347"/>
      <c r="AL39" s="347"/>
      <c r="AM39" s="347"/>
      <c r="AN39" s="347"/>
      <c r="AP39" s="268"/>
      <c r="AU39" s="15"/>
      <c r="AV39" s="41"/>
    </row>
    <row r="40" spans="1:48" ht="14.4" customHeight="1">
      <c r="S40" s="347"/>
      <c r="T40" s="347"/>
      <c r="U40" s="347"/>
      <c r="V40" s="347"/>
      <c r="W40" s="347"/>
      <c r="X40" s="347"/>
      <c r="Y40" s="347"/>
      <c r="Z40" s="347"/>
      <c r="AA40" s="347"/>
      <c r="AF40" s="347"/>
      <c r="AG40" s="347"/>
      <c r="AH40" s="347"/>
      <c r="AI40" s="347"/>
      <c r="AJ40" s="347"/>
      <c r="AK40" s="347"/>
      <c r="AL40" s="347"/>
      <c r="AM40" s="347"/>
      <c r="AN40" s="347"/>
      <c r="AU40" s="15"/>
    </row>
    <row r="41" spans="1:48" ht="14.4" customHeight="1">
      <c r="S41" s="347"/>
      <c r="T41" s="347"/>
      <c r="U41" s="347"/>
      <c r="V41" s="347"/>
      <c r="W41" s="347"/>
      <c r="X41" s="347"/>
      <c r="Y41" s="347"/>
      <c r="Z41" s="347"/>
      <c r="AA41" s="347"/>
      <c r="AF41" s="347"/>
      <c r="AG41" s="347"/>
      <c r="AH41" s="347"/>
      <c r="AI41" s="347"/>
      <c r="AJ41" s="347"/>
      <c r="AK41" s="347"/>
      <c r="AL41" s="347"/>
      <c r="AM41" s="347"/>
      <c r="AN41" s="347"/>
      <c r="AU41" s="15"/>
    </row>
    <row r="42" spans="1:48" ht="14.4" customHeight="1">
      <c r="S42" s="347"/>
      <c r="T42" s="347"/>
      <c r="U42" s="347"/>
      <c r="V42" s="347"/>
      <c r="W42" s="347"/>
      <c r="X42" s="347"/>
      <c r="Y42" s="347"/>
      <c r="Z42" s="347"/>
      <c r="AA42" s="347"/>
      <c r="AF42" s="347"/>
      <c r="AG42" s="347"/>
      <c r="AH42" s="347"/>
      <c r="AI42" s="347"/>
      <c r="AJ42" s="347"/>
      <c r="AK42" s="347"/>
      <c r="AL42" s="347"/>
      <c r="AM42" s="347"/>
      <c r="AN42" s="347"/>
      <c r="AU42" s="15"/>
    </row>
    <row r="43" spans="1:48" ht="14.4" customHeight="1">
      <c r="I43" s="35"/>
      <c r="N43" s="32"/>
      <c r="O43" s="340" t="str">
        <f>IF(AU28=0,"",IF(AU28=10,Verzie!E60))</f>
        <v/>
      </c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340"/>
      <c r="AD43" s="340"/>
      <c r="AE43" s="340"/>
      <c r="AF43" s="340"/>
      <c r="AU43" s="15"/>
    </row>
    <row r="44" spans="1:48" ht="14.4" customHeight="1">
      <c r="E44" s="35"/>
      <c r="J44" s="32"/>
      <c r="P44" s="35"/>
      <c r="AA44" s="35"/>
      <c r="AU44" s="15"/>
    </row>
    <row r="45" spans="1:48" ht="14.4" customHeight="1">
      <c r="AU45" s="15"/>
    </row>
    <row r="46" spans="1:48" ht="23.1" customHeight="1">
      <c r="A46" s="12"/>
      <c r="B46" s="14" t="str">
        <f>Verzie!E18</f>
        <v>WingLine L - konfigurátor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34" t="str">
        <f>AR4</f>
        <v>WING LINE L</v>
      </c>
      <c r="AS46" s="12"/>
      <c r="AU46" s="15"/>
    </row>
    <row r="47" spans="1:48" ht="14.4" customHeight="1" thickBot="1">
      <c r="AU47" s="15"/>
    </row>
    <row r="48" spans="1:48" ht="23.1" customHeight="1" thickBot="1">
      <c r="U48" s="327" t="str">
        <f>Verzie!E14</f>
        <v>nahoru</v>
      </c>
      <c r="V48" s="328"/>
      <c r="W48" s="328"/>
      <c r="X48" s="328"/>
      <c r="Y48" s="329"/>
      <c r="AU48" s="15"/>
    </row>
    <row r="49" spans="47:47" ht="14.4" customHeight="1">
      <c r="AU49" s="15"/>
    </row>
    <row r="50" spans="47:47" ht="14.4" customHeight="1">
      <c r="AU50" s="15"/>
    </row>
    <row r="51" spans="47:47" ht="14.4" customHeight="1">
      <c r="AU51" s="15"/>
    </row>
    <row r="52" spans="47:47" ht="14.4" customHeight="1">
      <c r="AU52" s="15"/>
    </row>
    <row r="53" spans="47:47" ht="14.4" customHeight="1"/>
    <row r="54" spans="47:47" ht="14.4" customHeight="1"/>
    <row r="55" spans="47:47" ht="14.4" customHeight="1"/>
    <row r="56" spans="47:47" ht="14.4" customHeight="1"/>
    <row r="57" spans="47:47" ht="14.4" customHeight="1"/>
    <row r="58" spans="47:47" ht="14.4" customHeight="1"/>
  </sheetData>
  <sheetProtection algorithmName="SHA-512" hashValue="qQb3C6zbD351UrImQ8rlX5MvXJuM7JnFR3PuYQ2iDuMK/wT5MnPvNAJ0eSAVj7boSG0ruUa/qvBaLj84HJPG2Q==" saltValue="inluPPAZWW2kVVlHhCUcsA==" spinCount="100000" sheet="1" objects="1" scenarios="1"/>
  <mergeCells count="15">
    <mergeCell ref="O43:AF43"/>
    <mergeCell ref="U48:Y48"/>
    <mergeCell ref="AO2:AR2"/>
    <mergeCell ref="K8:AB9"/>
    <mergeCell ref="K10:AB12"/>
    <mergeCell ref="K13:AB13"/>
    <mergeCell ref="G2:K2"/>
    <mergeCell ref="O2:S2"/>
    <mergeCell ref="U2:Y2"/>
    <mergeCell ref="AA2:AE2"/>
    <mergeCell ref="AI2:AM2"/>
    <mergeCell ref="D20:L20"/>
    <mergeCell ref="S39:AA42"/>
    <mergeCell ref="AF39:AN42"/>
    <mergeCell ref="B2:E2"/>
  </mergeCells>
  <conditionalFormatting sqref="K13:AB13 O43:AF43">
    <cfRule type="cellIs" dxfId="8" priority="8" stopIfTrue="1" operator="equal">
      <formula>$AU$29</formula>
    </cfRule>
  </conditionalFormatting>
  <conditionalFormatting sqref="K13:AB13 O43:AF43">
    <cfRule type="expression" dxfId="7" priority="9" stopIfTrue="1">
      <formula>$AU$28=10</formula>
    </cfRule>
  </conditionalFormatting>
  <conditionalFormatting sqref="D20">
    <cfRule type="expression" dxfId="6" priority="7" stopIfTrue="1">
      <formula>#REF!=0</formula>
    </cfRule>
  </conditionalFormatting>
  <conditionalFormatting sqref="AL23">
    <cfRule type="expression" dxfId="5" priority="6">
      <formula>$AV$39=1</formula>
    </cfRule>
  </conditionalFormatting>
  <conditionalFormatting sqref="K23:L23">
    <cfRule type="expression" dxfId="4" priority="5">
      <formula>$AV$38=1</formula>
    </cfRule>
  </conditionalFormatting>
  <conditionalFormatting sqref="W23:X23">
    <cfRule type="expression" dxfId="3" priority="4">
      <formula>$AV$38=1</formula>
    </cfRule>
  </conditionalFormatting>
  <conditionalFormatting sqref="AJ23">
    <cfRule type="expression" dxfId="2" priority="3">
      <formula>$AV$39=1</formula>
    </cfRule>
  </conditionalFormatting>
  <conditionalFormatting sqref="K24">
    <cfRule type="expression" dxfId="1" priority="2">
      <formula>$AV$38=1</formula>
    </cfRule>
  </conditionalFormatting>
  <conditionalFormatting sqref="K39">
    <cfRule type="expression" dxfId="0" priority="1">
      <formula>$AV$38=1</formula>
    </cfRule>
  </conditionalFormatting>
  <dataValidations count="1">
    <dataValidation type="list" allowBlank="1" showInputMessage="1" showErrorMessage="1" sqref="D20" xr:uid="{76CCEC40-7A2D-48F6-934D-DD837E1BF0A3}">
      <formula1>$AU$31:$AU$34</formula1>
    </dataValidation>
  </dataValidations>
  <hyperlinks>
    <hyperlink ref="M4" location="MENU!A1" display="MENU!A1" xr:uid="{A818A566-F4E8-4978-9029-9BEB5A873BC5}"/>
    <hyperlink ref="G2:K2" location="'FORM-I'!A1" display="'FORM-I'!A1" xr:uid="{12C5EC3D-9451-4EF2-A5D9-6DA66664603F}"/>
    <hyperlink ref="B2:E2" location="'DATA-WL4'!A5" display="'DATA-WL4'!A5" xr:uid="{0E91EF7E-827E-40DD-ADEC-9471AA3145A3}"/>
    <hyperlink ref="AO2:AR2" location="'OBJ-WLL'!A5" display="'OBJ-WLL'!A5" xr:uid="{CA9EA0BB-9C44-406A-A979-634C8C46A701}"/>
    <hyperlink ref="M46" location="MENU!A1" display="MENU!A1" xr:uid="{E168B5C9-B8CB-436B-BD37-4979405ACA9B}"/>
    <hyperlink ref="U48:Y48" location="'DATA-WL5'!A5" display="'DATA-WL5'!A5" xr:uid="{BCE821FA-0499-44CE-A6B1-A6763EC359D9}"/>
    <hyperlink ref="AI2:AM2" location="'OBJ-WLL'!A5" display="'OBJ-WLL'!A5" xr:uid="{5CB43428-4BF0-4EB5-80C1-23A63308C3E2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C9DD-BEDB-4337-8021-5A6B89353565}">
  <sheetPr codeName="List1">
    <tabColor rgb="FFFF0000"/>
  </sheetPr>
  <dimension ref="B4:L95"/>
  <sheetViews>
    <sheetView showGridLines="0" showRowColHeaders="0" workbookViewId="0"/>
  </sheetViews>
  <sheetFormatPr defaultColWidth="8.8984375" defaultRowHeight="13.8"/>
  <cols>
    <col min="1" max="1" width="3.69921875" style="5" customWidth="1"/>
    <col min="2" max="2" width="6" style="5" customWidth="1"/>
    <col min="3" max="6" width="15.5" style="5" customWidth="1"/>
    <col min="7" max="7" width="9.09765625" style="5" bestFit="1" customWidth="1"/>
    <col min="8" max="12" width="8.8984375" style="5"/>
    <col min="13" max="13" width="19.19921875" style="5" customWidth="1"/>
    <col min="14" max="14" width="10.5" style="5" bestFit="1" customWidth="1"/>
    <col min="15" max="15" width="10.5" style="5" customWidth="1"/>
    <col min="16" max="16" width="9.5" style="5" bestFit="1" customWidth="1"/>
    <col min="17" max="16384" width="8.8984375" style="5"/>
  </cols>
  <sheetData>
    <row r="4" spans="2:12">
      <c r="B4" s="293">
        <f>1</f>
        <v>1</v>
      </c>
      <c r="C4" s="5" t="e">
        <f>SEARCH("-",$J$94,1)</f>
        <v>#VALUE!</v>
      </c>
      <c r="D4" s="294" t="e">
        <f>VALUE(MID($J$94,1,C4-1))</f>
        <v>#VALUE!</v>
      </c>
      <c r="G4" s="295">
        <f>Ceny!B11</f>
        <v>9339352</v>
      </c>
      <c r="H4" s="5" t="e">
        <f>VLOOKUP(G4,Ceny!$B$11:$O$125,14,FALSE)</f>
        <v>#VALUE!</v>
      </c>
      <c r="J4" s="16" t="e">
        <f>IF(H4&lt;&gt;"",G4,"")</f>
        <v>#VALUE!</v>
      </c>
      <c r="L4" s="350" t="s">
        <v>843</v>
      </c>
    </row>
    <row r="5" spans="2:12">
      <c r="B5" s="293">
        <f>B4+1</f>
        <v>2</v>
      </c>
      <c r="C5" s="5" t="e">
        <f t="shared" ref="C5:C23" si="0">SEARCH("-",$J$94,C4+1)</f>
        <v>#VALUE!</v>
      </c>
      <c r="D5" s="294" t="e">
        <f t="shared" ref="D5:D23" si="1">VALUE(MID($J$94,C4+1,C5-C4-1))</f>
        <v>#VALUE!</v>
      </c>
      <c r="G5" s="295">
        <f>Ceny!B12</f>
        <v>9339354</v>
      </c>
      <c r="H5" s="5" t="e">
        <f>VLOOKUP(G5,Ceny!$B$11:$O$125,14,FALSE)</f>
        <v>#VALUE!</v>
      </c>
      <c r="J5" s="16" t="e">
        <f>IF(AND(H5&lt;&gt;"",J4=""),G5,IF(H5&lt;&gt;"",J4&amp;"-"&amp;G5,J4))</f>
        <v>#VALUE!</v>
      </c>
      <c r="L5" s="350"/>
    </row>
    <row r="6" spans="2:12">
      <c r="B6" s="293">
        <f t="shared" ref="B6:B23" si="2">B5+1</f>
        <v>3</v>
      </c>
      <c r="C6" s="5" t="e">
        <f t="shared" si="0"/>
        <v>#VALUE!</v>
      </c>
      <c r="D6" s="294" t="e">
        <f t="shared" si="1"/>
        <v>#VALUE!</v>
      </c>
      <c r="G6" s="295">
        <f>Ceny!B13</f>
        <v>9339356</v>
      </c>
      <c r="H6" s="5" t="e">
        <f>VLOOKUP(G6,Ceny!$B$11:$O$125,14,FALSE)</f>
        <v>#VALUE!</v>
      </c>
      <c r="J6" s="16" t="e">
        <f t="shared" ref="J6:J39" si="3">IF(AND(H6&lt;&gt;"",J5=""),G6,IF(H6&lt;&gt;"",J5&amp;"-"&amp;G6,J5))</f>
        <v>#VALUE!</v>
      </c>
      <c r="L6" s="350"/>
    </row>
    <row r="7" spans="2:12">
      <c r="B7" s="293">
        <f t="shared" si="2"/>
        <v>4</v>
      </c>
      <c r="C7" s="5" t="e">
        <f t="shared" si="0"/>
        <v>#VALUE!</v>
      </c>
      <c r="D7" s="294" t="e">
        <f t="shared" si="1"/>
        <v>#VALUE!</v>
      </c>
      <c r="G7" s="295">
        <f>Ceny!B14</f>
        <v>9339357</v>
      </c>
      <c r="H7" s="5" t="e">
        <f>VLOOKUP(G7,Ceny!$B$11:$O$125,14,FALSE)</f>
        <v>#VALUE!</v>
      </c>
      <c r="J7" s="16" t="e">
        <f t="shared" si="3"/>
        <v>#VALUE!</v>
      </c>
      <c r="L7" s="350"/>
    </row>
    <row r="8" spans="2:12">
      <c r="B8" s="293">
        <f t="shared" si="2"/>
        <v>5</v>
      </c>
      <c r="C8" s="5" t="e">
        <f t="shared" si="0"/>
        <v>#VALUE!</v>
      </c>
      <c r="D8" s="294" t="e">
        <f t="shared" si="1"/>
        <v>#VALUE!</v>
      </c>
      <c r="G8" s="295">
        <f>Ceny!B15</f>
        <v>9339363</v>
      </c>
      <c r="H8" s="5" t="e">
        <f>VLOOKUP(G8,Ceny!$B$11:$O$125,14,FALSE)</f>
        <v>#VALUE!</v>
      </c>
      <c r="J8" s="16" t="e">
        <f t="shared" si="3"/>
        <v>#VALUE!</v>
      </c>
      <c r="L8" s="350"/>
    </row>
    <row r="9" spans="2:12">
      <c r="B9" s="293">
        <f t="shared" si="2"/>
        <v>6</v>
      </c>
      <c r="C9" s="5" t="e">
        <f t="shared" si="0"/>
        <v>#VALUE!</v>
      </c>
      <c r="D9" s="294" t="e">
        <f t="shared" si="1"/>
        <v>#VALUE!</v>
      </c>
      <c r="G9" s="295">
        <f>Ceny!B16</f>
        <v>9339364</v>
      </c>
      <c r="H9" s="5" t="e">
        <f>VLOOKUP(G9,Ceny!$B$11:$O$125,14,FALSE)</f>
        <v>#VALUE!</v>
      </c>
      <c r="J9" s="16" t="e">
        <f t="shared" si="3"/>
        <v>#VALUE!</v>
      </c>
      <c r="L9" s="350"/>
    </row>
    <row r="10" spans="2:12">
      <c r="B10" s="293">
        <f t="shared" si="2"/>
        <v>7</v>
      </c>
      <c r="C10" s="5" t="e">
        <f t="shared" si="0"/>
        <v>#VALUE!</v>
      </c>
      <c r="D10" s="294" t="e">
        <f t="shared" si="1"/>
        <v>#VALUE!</v>
      </c>
      <c r="G10" s="295">
        <f>Ceny!B17</f>
        <v>9339344</v>
      </c>
      <c r="H10" s="5" t="e">
        <f>VLOOKUP(G10,Ceny!$B$11:$O$125,14,FALSE)</f>
        <v>#VALUE!</v>
      </c>
      <c r="J10" s="16" t="e">
        <f t="shared" si="3"/>
        <v>#VALUE!</v>
      </c>
      <c r="L10" s="350"/>
    </row>
    <row r="11" spans="2:12">
      <c r="B11" s="293">
        <f t="shared" si="2"/>
        <v>8</v>
      </c>
      <c r="C11" s="5" t="e">
        <f t="shared" si="0"/>
        <v>#VALUE!</v>
      </c>
      <c r="D11" s="294" t="e">
        <f t="shared" si="1"/>
        <v>#VALUE!</v>
      </c>
      <c r="G11" s="295">
        <f>Ceny!B18</f>
        <v>9339346</v>
      </c>
      <c r="H11" s="5" t="e">
        <f>VLOOKUP(G11,Ceny!$B$11:$O$125,14,FALSE)</f>
        <v>#VALUE!</v>
      </c>
      <c r="J11" s="16" t="e">
        <f t="shared" si="3"/>
        <v>#VALUE!</v>
      </c>
      <c r="L11" s="350"/>
    </row>
    <row r="12" spans="2:12">
      <c r="B12" s="293">
        <f t="shared" si="2"/>
        <v>9</v>
      </c>
      <c r="C12" s="5" t="e">
        <f t="shared" si="0"/>
        <v>#VALUE!</v>
      </c>
      <c r="D12" s="294" t="e">
        <f t="shared" si="1"/>
        <v>#VALUE!</v>
      </c>
      <c r="G12" s="295">
        <f>Ceny!B19</f>
        <v>9339347</v>
      </c>
      <c r="H12" s="5" t="e">
        <f>VLOOKUP(G12,Ceny!$B$11:$O$125,14,FALSE)</f>
        <v>#VALUE!</v>
      </c>
      <c r="J12" s="16" t="e">
        <f t="shared" si="3"/>
        <v>#VALUE!</v>
      </c>
      <c r="L12" s="350"/>
    </row>
    <row r="13" spans="2:12">
      <c r="B13" s="293">
        <f t="shared" si="2"/>
        <v>10</v>
      </c>
      <c r="C13" s="5" t="e">
        <f t="shared" si="0"/>
        <v>#VALUE!</v>
      </c>
      <c r="D13" s="294" t="e">
        <f t="shared" si="1"/>
        <v>#VALUE!</v>
      </c>
      <c r="G13" s="295">
        <f>Ceny!B20</f>
        <v>9339348</v>
      </c>
      <c r="H13" s="5" t="e">
        <f>VLOOKUP(G13,Ceny!$B$11:$O$125,14,FALSE)</f>
        <v>#VALUE!</v>
      </c>
      <c r="J13" s="16" t="e">
        <f t="shared" si="3"/>
        <v>#VALUE!</v>
      </c>
      <c r="L13" s="350"/>
    </row>
    <row r="14" spans="2:12">
      <c r="B14" s="293">
        <f t="shared" si="2"/>
        <v>11</v>
      </c>
      <c r="C14" s="5" t="e">
        <f t="shared" si="0"/>
        <v>#VALUE!</v>
      </c>
      <c r="D14" s="294" t="e">
        <f t="shared" si="1"/>
        <v>#VALUE!</v>
      </c>
      <c r="G14" s="295">
        <f>Ceny!B21</f>
        <v>9339349</v>
      </c>
      <c r="H14" s="5" t="e">
        <f>VLOOKUP(G14,Ceny!$B$11:$O$125,14,FALSE)</f>
        <v>#VALUE!</v>
      </c>
      <c r="J14" s="16" t="e">
        <f t="shared" si="3"/>
        <v>#VALUE!</v>
      </c>
      <c r="L14" s="350"/>
    </row>
    <row r="15" spans="2:12">
      <c r="B15" s="293">
        <f t="shared" si="2"/>
        <v>12</v>
      </c>
      <c r="C15" s="5" t="e">
        <f t="shared" si="0"/>
        <v>#VALUE!</v>
      </c>
      <c r="D15" s="294" t="e">
        <f t="shared" si="1"/>
        <v>#VALUE!</v>
      </c>
      <c r="G15" s="295">
        <f>Ceny!B22</f>
        <v>9339350</v>
      </c>
      <c r="H15" s="5" t="e">
        <f>VLOOKUP(G15,Ceny!$B$11:$O$125,14,FALSE)</f>
        <v>#VALUE!</v>
      </c>
      <c r="J15" s="16" t="e">
        <f t="shared" si="3"/>
        <v>#VALUE!</v>
      </c>
      <c r="L15" s="350"/>
    </row>
    <row r="16" spans="2:12">
      <c r="B16" s="293">
        <f t="shared" si="2"/>
        <v>13</v>
      </c>
      <c r="C16" s="5" t="e">
        <f t="shared" si="0"/>
        <v>#VALUE!</v>
      </c>
      <c r="D16" s="294" t="e">
        <f t="shared" si="1"/>
        <v>#VALUE!</v>
      </c>
      <c r="G16" s="295">
        <f>Ceny!B23</f>
        <v>9339382</v>
      </c>
      <c r="H16" s="5" t="e">
        <f>VLOOKUP(G16,Ceny!$B$11:$O$125,14,FALSE)</f>
        <v>#VALUE!</v>
      </c>
      <c r="J16" s="16" t="e">
        <f t="shared" si="3"/>
        <v>#VALUE!</v>
      </c>
      <c r="L16" s="350"/>
    </row>
    <row r="17" spans="2:12">
      <c r="B17" s="293">
        <f t="shared" si="2"/>
        <v>14</v>
      </c>
      <c r="C17" s="5" t="e">
        <f t="shared" si="0"/>
        <v>#VALUE!</v>
      </c>
      <c r="D17" s="294" t="e">
        <f t="shared" si="1"/>
        <v>#VALUE!</v>
      </c>
      <c r="G17" s="295">
        <f>Ceny!B24</f>
        <v>9339383</v>
      </c>
      <c r="H17" s="5" t="e">
        <f>VLOOKUP(G17,Ceny!$B$11:$O$125,14,FALSE)</f>
        <v>#VALUE!</v>
      </c>
      <c r="J17" s="16" t="e">
        <f t="shared" si="3"/>
        <v>#VALUE!</v>
      </c>
      <c r="L17" s="350"/>
    </row>
    <row r="18" spans="2:12">
      <c r="B18" s="293">
        <f t="shared" si="2"/>
        <v>15</v>
      </c>
      <c r="C18" s="5" t="e">
        <f t="shared" si="0"/>
        <v>#VALUE!</v>
      </c>
      <c r="D18" s="294" t="e">
        <f t="shared" si="1"/>
        <v>#VALUE!</v>
      </c>
      <c r="G18" s="295">
        <f>Ceny!B25</f>
        <v>9339384</v>
      </c>
      <c r="H18" s="5" t="e">
        <f>VLOOKUP(G18,Ceny!$B$11:$O$125,14,FALSE)</f>
        <v>#VALUE!</v>
      </c>
      <c r="J18" s="16" t="e">
        <f t="shared" si="3"/>
        <v>#VALUE!</v>
      </c>
      <c r="L18" s="350"/>
    </row>
    <row r="19" spans="2:12">
      <c r="B19" s="293">
        <f t="shared" si="2"/>
        <v>16</v>
      </c>
      <c r="C19" s="5" t="e">
        <f t="shared" si="0"/>
        <v>#VALUE!</v>
      </c>
      <c r="D19" s="294" t="e">
        <f t="shared" si="1"/>
        <v>#VALUE!</v>
      </c>
      <c r="G19" s="295">
        <f>Ceny!B26</f>
        <v>9339386</v>
      </c>
      <c r="H19" s="5" t="e">
        <f>VLOOKUP(G19,Ceny!$B$11:$O$125,14,FALSE)</f>
        <v>#VALUE!</v>
      </c>
      <c r="J19" s="16" t="e">
        <f t="shared" si="3"/>
        <v>#VALUE!</v>
      </c>
      <c r="L19" s="350"/>
    </row>
    <row r="20" spans="2:12">
      <c r="B20" s="293">
        <f t="shared" si="2"/>
        <v>17</v>
      </c>
      <c r="C20" s="5" t="e">
        <f t="shared" si="0"/>
        <v>#VALUE!</v>
      </c>
      <c r="D20" s="294" t="e">
        <f t="shared" si="1"/>
        <v>#VALUE!</v>
      </c>
      <c r="G20" s="295">
        <f>Ceny!B27</f>
        <v>9339387</v>
      </c>
      <c r="H20" s="5" t="e">
        <f>VLOOKUP(G20,Ceny!$B$11:$O$125,14,FALSE)</f>
        <v>#VALUE!</v>
      </c>
      <c r="J20" s="16" t="e">
        <f t="shared" si="3"/>
        <v>#VALUE!</v>
      </c>
      <c r="L20" s="350"/>
    </row>
    <row r="21" spans="2:12">
      <c r="B21" s="293">
        <f t="shared" si="2"/>
        <v>18</v>
      </c>
      <c r="C21" s="5" t="e">
        <f t="shared" si="0"/>
        <v>#VALUE!</v>
      </c>
      <c r="D21" s="294" t="e">
        <f t="shared" si="1"/>
        <v>#VALUE!</v>
      </c>
      <c r="G21" s="295">
        <f>Ceny!B28</f>
        <v>9339388</v>
      </c>
      <c r="H21" s="5" t="e">
        <f>VLOOKUP(G21,Ceny!$B$11:$O$125,14,FALSE)</f>
        <v>#VALUE!</v>
      </c>
      <c r="J21" s="16" t="e">
        <f t="shared" si="3"/>
        <v>#VALUE!</v>
      </c>
      <c r="L21" s="350"/>
    </row>
    <row r="22" spans="2:12">
      <c r="B22" s="293">
        <f t="shared" si="2"/>
        <v>19</v>
      </c>
      <c r="C22" s="5" t="e">
        <f t="shared" si="0"/>
        <v>#VALUE!</v>
      </c>
      <c r="D22" s="294" t="e">
        <f t="shared" si="1"/>
        <v>#VALUE!</v>
      </c>
      <c r="G22" s="295">
        <f>Ceny!B29</f>
        <v>9339366</v>
      </c>
      <c r="H22" s="5" t="e">
        <f>VLOOKUP(G22,Ceny!$B$11:$O$125,14,FALSE)</f>
        <v>#VALUE!</v>
      </c>
      <c r="J22" s="16" t="e">
        <f t="shared" si="3"/>
        <v>#VALUE!</v>
      </c>
      <c r="L22" s="350"/>
    </row>
    <row r="23" spans="2:12">
      <c r="B23" s="293">
        <f t="shared" si="2"/>
        <v>20</v>
      </c>
      <c r="C23" s="5" t="e">
        <f t="shared" si="0"/>
        <v>#VALUE!</v>
      </c>
      <c r="D23" s="294" t="e">
        <f t="shared" si="1"/>
        <v>#VALUE!</v>
      </c>
      <c r="G23" s="295">
        <f>Ceny!B30</f>
        <v>9339367</v>
      </c>
      <c r="H23" s="5" t="e">
        <f>VLOOKUP(G23,Ceny!$B$11:$O$125,14,FALSE)</f>
        <v>#VALUE!</v>
      </c>
      <c r="J23" s="16" t="e">
        <f t="shared" si="3"/>
        <v>#VALUE!</v>
      </c>
      <c r="L23" s="350"/>
    </row>
    <row r="24" spans="2:12">
      <c r="G24" s="295">
        <f>Ceny!B31</f>
        <v>9339368</v>
      </c>
      <c r="H24" s="5" t="e">
        <f>VLOOKUP(G24,Ceny!$B$11:$O$125,14,FALSE)</f>
        <v>#VALUE!</v>
      </c>
      <c r="J24" s="16" t="e">
        <f t="shared" si="3"/>
        <v>#VALUE!</v>
      </c>
      <c r="L24" s="350"/>
    </row>
    <row r="25" spans="2:12">
      <c r="G25" s="295">
        <f>Ceny!B32</f>
        <v>9339369</v>
      </c>
      <c r="H25" s="5" t="e">
        <f>VLOOKUP(G25,Ceny!$B$11:$O$125,14,FALSE)</f>
        <v>#VALUE!</v>
      </c>
      <c r="J25" s="16" t="e">
        <f t="shared" si="3"/>
        <v>#VALUE!</v>
      </c>
      <c r="L25" s="350"/>
    </row>
    <row r="26" spans="2:12">
      <c r="G26" s="295">
        <f>Ceny!B33</f>
        <v>9339370</v>
      </c>
      <c r="H26" s="5" t="e">
        <f>VLOOKUP(G26,Ceny!$B$11:$O$125,14,FALSE)</f>
        <v>#VALUE!</v>
      </c>
      <c r="J26" s="16" t="e">
        <f t="shared" si="3"/>
        <v>#VALUE!</v>
      </c>
      <c r="L26" s="350"/>
    </row>
    <row r="27" spans="2:12">
      <c r="G27" s="295">
        <f>Ceny!B34</f>
        <v>9339381</v>
      </c>
      <c r="H27" s="5" t="e">
        <f>VLOOKUP(G27,Ceny!$B$11:$O$125,14,FALSE)</f>
        <v>#VALUE!</v>
      </c>
      <c r="J27" s="16" t="e">
        <f t="shared" si="3"/>
        <v>#VALUE!</v>
      </c>
      <c r="L27" s="350"/>
    </row>
    <row r="28" spans="2:12">
      <c r="G28" s="295">
        <f>Ceny!B35</f>
        <v>9339477</v>
      </c>
      <c r="H28" s="5" t="str">
        <f>VLOOKUP(G28,Ceny!$B$11:$O$125,14,FALSE)</f>
        <v/>
      </c>
      <c r="J28" s="16" t="e">
        <f t="shared" si="3"/>
        <v>#VALUE!</v>
      </c>
      <c r="L28" s="350"/>
    </row>
    <row r="29" spans="2:12">
      <c r="G29" s="295">
        <f>Ceny!B36</f>
        <v>9339478</v>
      </c>
      <c r="H29" s="5" t="str">
        <f>VLOOKUP(G29,Ceny!$B$11:$O$125,14,FALSE)</f>
        <v/>
      </c>
      <c r="J29" s="16" t="e">
        <f t="shared" si="3"/>
        <v>#VALUE!</v>
      </c>
      <c r="L29" s="350"/>
    </row>
    <row r="30" spans="2:12">
      <c r="G30" s="295">
        <f>Ceny!B37</f>
        <v>9339479</v>
      </c>
      <c r="H30" s="5" t="str">
        <f>VLOOKUP(G30,Ceny!$B$11:$O$125,14,FALSE)</f>
        <v/>
      </c>
      <c r="J30" s="16" t="e">
        <f t="shared" si="3"/>
        <v>#VALUE!</v>
      </c>
      <c r="L30" s="350"/>
    </row>
    <row r="31" spans="2:12">
      <c r="G31" s="295">
        <f>Ceny!B38</f>
        <v>9339481</v>
      </c>
      <c r="H31" s="5" t="str">
        <f>VLOOKUP(G31,Ceny!$B$11:$O$125,14,FALSE)</f>
        <v/>
      </c>
      <c r="J31" s="16" t="e">
        <f t="shared" si="3"/>
        <v>#VALUE!</v>
      </c>
      <c r="L31" s="350"/>
    </row>
    <row r="32" spans="2:12">
      <c r="G32" s="295">
        <f>Ceny!B39</f>
        <v>9339482</v>
      </c>
      <c r="H32" s="5" t="str">
        <f>VLOOKUP(G32,Ceny!$B$11:$O$125,14,FALSE)</f>
        <v/>
      </c>
      <c r="J32" s="16" t="e">
        <f t="shared" si="3"/>
        <v>#VALUE!</v>
      </c>
      <c r="L32" s="350"/>
    </row>
    <row r="33" spans="7:12">
      <c r="G33" s="295">
        <f>Ceny!B40</f>
        <v>9339483</v>
      </c>
      <c r="H33" s="5" t="str">
        <f>VLOOKUP(G33,Ceny!$B$11:$O$125,14,FALSE)</f>
        <v/>
      </c>
      <c r="J33" s="16" t="e">
        <f t="shared" si="3"/>
        <v>#VALUE!</v>
      </c>
      <c r="L33" s="350"/>
    </row>
    <row r="34" spans="7:12">
      <c r="G34" s="295">
        <f>Ceny!B41</f>
        <v>9339389</v>
      </c>
      <c r="H34" s="5" t="str">
        <f>VLOOKUP(G34,Ceny!$B$11:$O$125,14,FALSE)</f>
        <v/>
      </c>
      <c r="J34" s="16" t="e">
        <f t="shared" si="3"/>
        <v>#VALUE!</v>
      </c>
      <c r="L34" s="350"/>
    </row>
    <row r="35" spans="7:12">
      <c r="G35" s="295">
        <f>Ceny!B42</f>
        <v>9339390</v>
      </c>
      <c r="H35" s="5" t="str">
        <f>VLOOKUP(G35,Ceny!$B$11:$O$125,14,FALSE)</f>
        <v/>
      </c>
      <c r="J35" s="16" t="e">
        <f t="shared" si="3"/>
        <v>#VALUE!</v>
      </c>
      <c r="L35" s="350"/>
    </row>
    <row r="36" spans="7:12">
      <c r="G36" s="295">
        <f>Ceny!B43</f>
        <v>9339391</v>
      </c>
      <c r="H36" s="5" t="str">
        <f>VLOOKUP(G36,Ceny!$B$11:$O$125,14,FALSE)</f>
        <v/>
      </c>
      <c r="J36" s="16" t="e">
        <f t="shared" si="3"/>
        <v>#VALUE!</v>
      </c>
      <c r="L36" s="350"/>
    </row>
    <row r="37" spans="7:12">
      <c r="G37" s="295">
        <f>Ceny!B44</f>
        <v>9339392</v>
      </c>
      <c r="H37" s="5" t="str">
        <f>VLOOKUP(G37,Ceny!$B$11:$O$125,14,FALSE)</f>
        <v/>
      </c>
      <c r="J37" s="16" t="e">
        <f t="shared" si="3"/>
        <v>#VALUE!</v>
      </c>
      <c r="L37" s="350"/>
    </row>
    <row r="38" spans="7:12">
      <c r="G38" s="295">
        <f>Ceny!B45</f>
        <v>9339393</v>
      </c>
      <c r="H38" s="5" t="str">
        <f>VLOOKUP(G38,Ceny!$B$11:$O$125,14,FALSE)</f>
        <v/>
      </c>
      <c r="J38" s="16" t="e">
        <f t="shared" si="3"/>
        <v>#VALUE!</v>
      </c>
      <c r="L38" s="350"/>
    </row>
    <row r="39" spans="7:12">
      <c r="G39" s="295">
        <f>Ceny!B46</f>
        <v>9339394</v>
      </c>
      <c r="H39" s="5" t="str">
        <f>VLOOKUP(G39,Ceny!$B$11:$O$125,14,FALSE)</f>
        <v/>
      </c>
      <c r="J39" s="16" t="e">
        <f t="shared" si="3"/>
        <v>#VALUE!</v>
      </c>
      <c r="L39" s="350"/>
    </row>
    <row r="40" spans="7:12">
      <c r="G40" s="295">
        <f>Ceny!B48</f>
        <v>9339500</v>
      </c>
      <c r="H40" s="5" t="str">
        <f>VLOOKUP(G40,Ceny!$B$11:$O$125,14,FALSE)</f>
        <v/>
      </c>
      <c r="J40" s="16" t="e">
        <f t="shared" ref="J40:J69" si="4">IF(H40&lt;&gt;"",J39&amp;"-"&amp;G40,J39)</f>
        <v>#VALUE!</v>
      </c>
    </row>
    <row r="41" spans="7:12">
      <c r="G41" s="295">
        <f>Ceny!B49</f>
        <v>9279168</v>
      </c>
      <c r="H41" s="5" t="str">
        <f>VLOOKUP(G41,Ceny!$B$11:$O$125,14,FALSE)</f>
        <v/>
      </c>
      <c r="J41" s="16" t="e">
        <f t="shared" si="4"/>
        <v>#VALUE!</v>
      </c>
    </row>
    <row r="42" spans="7:12">
      <c r="G42" s="295">
        <f>Ceny!B50</f>
        <v>9339502</v>
      </c>
      <c r="H42" s="5" t="str">
        <f>VLOOKUP(G42,Ceny!$B$11:$O$125,14,FALSE)</f>
        <v/>
      </c>
      <c r="J42" s="16" t="e">
        <f t="shared" si="4"/>
        <v>#VALUE!</v>
      </c>
    </row>
    <row r="43" spans="7:12">
      <c r="G43" s="295">
        <f>Ceny!B51</f>
        <v>9339503</v>
      </c>
      <c r="H43" s="5" t="str">
        <f>VLOOKUP(G43,Ceny!$B$11:$O$125,14,FALSE)</f>
        <v/>
      </c>
      <c r="J43" s="16" t="e">
        <f t="shared" si="4"/>
        <v>#VALUE!</v>
      </c>
    </row>
    <row r="44" spans="7:12">
      <c r="G44" s="295">
        <f>Ceny!B52</f>
        <v>9279169</v>
      </c>
      <c r="H44" s="5" t="str">
        <f>VLOOKUP(G44,Ceny!$B$11:$O$125,14,FALSE)</f>
        <v/>
      </c>
      <c r="J44" s="16" t="e">
        <f t="shared" si="4"/>
        <v>#VALUE!</v>
      </c>
    </row>
    <row r="45" spans="7:12">
      <c r="G45" s="295">
        <f>Ceny!B53</f>
        <v>9339505</v>
      </c>
      <c r="H45" s="5" t="str">
        <f>VLOOKUP(G45,Ceny!$B$11:$O$125,14,FALSE)</f>
        <v/>
      </c>
      <c r="J45" s="16" t="e">
        <f t="shared" si="4"/>
        <v>#VALUE!</v>
      </c>
    </row>
    <row r="46" spans="7:12">
      <c r="G46" s="295">
        <f>Ceny!B54</f>
        <v>9339507</v>
      </c>
      <c r="H46" s="5" t="str">
        <f>VLOOKUP(G46,Ceny!$B$11:$O$125,14,FALSE)</f>
        <v/>
      </c>
      <c r="J46" s="16" t="e">
        <f t="shared" si="4"/>
        <v>#VALUE!</v>
      </c>
    </row>
    <row r="47" spans="7:12">
      <c r="G47" s="295">
        <f>Ceny!B55</f>
        <v>9279166</v>
      </c>
      <c r="H47" s="5" t="str">
        <f>VLOOKUP(G47,Ceny!$B$11:$O$125,14,FALSE)</f>
        <v/>
      </c>
      <c r="J47" s="16" t="e">
        <f t="shared" si="4"/>
        <v>#VALUE!</v>
      </c>
    </row>
    <row r="48" spans="7:12">
      <c r="G48" s="295">
        <f>Ceny!B56</f>
        <v>9339509</v>
      </c>
      <c r="H48" s="5" t="str">
        <f>VLOOKUP(G48,Ceny!$B$11:$O$125,14,FALSE)</f>
        <v/>
      </c>
      <c r="J48" s="16" t="e">
        <f t="shared" si="4"/>
        <v>#VALUE!</v>
      </c>
    </row>
    <row r="49" spans="7:10">
      <c r="G49" s="295">
        <f>Ceny!B57</f>
        <v>9339510</v>
      </c>
      <c r="H49" s="5" t="str">
        <f>VLOOKUP(G49,Ceny!$B$11:$O$125,14,FALSE)</f>
        <v/>
      </c>
      <c r="J49" s="16" t="e">
        <f t="shared" si="4"/>
        <v>#VALUE!</v>
      </c>
    </row>
    <row r="50" spans="7:10">
      <c r="G50" s="295">
        <f>Ceny!B58</f>
        <v>9279170</v>
      </c>
      <c r="H50" s="5" t="str">
        <f>VLOOKUP(G50,Ceny!$B$11:$O$125,14,FALSE)</f>
        <v/>
      </c>
      <c r="J50" s="16" t="e">
        <f t="shared" si="4"/>
        <v>#VALUE!</v>
      </c>
    </row>
    <row r="51" spans="7:10">
      <c r="G51" s="295">
        <f>Ceny!B59</f>
        <v>9339512</v>
      </c>
      <c r="H51" s="5" t="str">
        <f>VLOOKUP(G51,Ceny!$B$11:$O$125,14,FALSE)</f>
        <v/>
      </c>
      <c r="J51" s="16" t="e">
        <f t="shared" si="4"/>
        <v>#VALUE!</v>
      </c>
    </row>
    <row r="52" spans="7:10">
      <c r="G52" s="295">
        <f>Ceny!B61</f>
        <v>9278694</v>
      </c>
      <c r="H52" s="5" t="str">
        <f>VLOOKUP(G52,Ceny!$B$11:$O$125,14,FALSE)</f>
        <v/>
      </c>
      <c r="J52" s="16" t="e">
        <f t="shared" si="4"/>
        <v>#VALUE!</v>
      </c>
    </row>
    <row r="53" spans="7:10">
      <c r="G53" s="295">
        <f>Ceny!B62</f>
        <v>9278788</v>
      </c>
      <c r="H53" s="5" t="str">
        <f>VLOOKUP(G53,Ceny!$B$11:$O$125,14,FALSE)</f>
        <v/>
      </c>
      <c r="J53" s="16" t="e">
        <f t="shared" si="4"/>
        <v>#VALUE!</v>
      </c>
    </row>
    <row r="54" spans="7:10">
      <c r="G54" s="295">
        <f>Ceny!B63</f>
        <v>9278742</v>
      </c>
      <c r="H54" s="5" t="str">
        <f>VLOOKUP(G54,Ceny!$B$11:$O$125,14,FALSE)</f>
        <v/>
      </c>
      <c r="J54" s="16" t="e">
        <f t="shared" si="4"/>
        <v>#VALUE!</v>
      </c>
    </row>
    <row r="55" spans="7:10">
      <c r="G55" s="295">
        <f>Ceny!B64</f>
        <v>9278787</v>
      </c>
      <c r="H55" s="5" t="str">
        <f>VLOOKUP(G55,Ceny!$B$11:$O$125,14,FALSE)</f>
        <v/>
      </c>
      <c r="J55" s="16" t="e">
        <f t="shared" si="4"/>
        <v>#VALUE!</v>
      </c>
    </row>
    <row r="56" spans="7:10">
      <c r="G56" s="295">
        <f>Ceny!B65</f>
        <v>9339492</v>
      </c>
      <c r="H56" s="5" t="str">
        <f>VLOOKUP(G56,Ceny!$B$11:$O$125,14,FALSE)</f>
        <v/>
      </c>
      <c r="J56" s="16" t="e">
        <f t="shared" si="4"/>
        <v>#VALUE!</v>
      </c>
    </row>
    <row r="57" spans="7:10">
      <c r="G57" s="295">
        <f>Ceny!B66</f>
        <v>9339493</v>
      </c>
      <c r="H57" s="5" t="str">
        <f>VLOOKUP(G57,Ceny!$B$11:$O$125,14,FALSE)</f>
        <v/>
      </c>
      <c r="J57" s="16" t="e">
        <f t="shared" si="4"/>
        <v>#VALUE!</v>
      </c>
    </row>
    <row r="58" spans="7:10">
      <c r="G58" s="295">
        <f>Ceny!B67</f>
        <v>9339494</v>
      </c>
      <c r="H58" s="5" t="str">
        <f>VLOOKUP(G58,Ceny!$B$11:$O$125,14,FALSE)</f>
        <v/>
      </c>
      <c r="J58" s="16" t="e">
        <f t="shared" si="4"/>
        <v>#VALUE!</v>
      </c>
    </row>
    <row r="59" spans="7:10">
      <c r="G59" s="295">
        <f>Ceny!B68</f>
        <v>9339496</v>
      </c>
      <c r="H59" s="5" t="str">
        <f>VLOOKUP(G59,Ceny!$B$11:$O$125,14,FALSE)</f>
        <v/>
      </c>
      <c r="J59" s="16" t="e">
        <f t="shared" si="4"/>
        <v>#VALUE!</v>
      </c>
    </row>
    <row r="60" spans="7:10">
      <c r="G60" s="295">
        <f>Ceny!B69</f>
        <v>9339498</v>
      </c>
      <c r="H60" s="5" t="str">
        <f>VLOOKUP(G60,Ceny!$B$11:$O$125,14,FALSE)</f>
        <v/>
      </c>
      <c r="J60" s="16" t="e">
        <f t="shared" si="4"/>
        <v>#VALUE!</v>
      </c>
    </row>
    <row r="61" spans="7:10">
      <c r="G61" s="295">
        <f>Ceny!B70</f>
        <v>9339499</v>
      </c>
      <c r="H61" s="5" t="str">
        <f>VLOOKUP(G61,Ceny!$B$11:$O$125,14,FALSE)</f>
        <v/>
      </c>
      <c r="J61" s="16" t="e">
        <f t="shared" si="4"/>
        <v>#VALUE!</v>
      </c>
    </row>
    <row r="62" spans="7:10">
      <c r="G62" s="295">
        <f>Ceny!B71</f>
        <v>9339480</v>
      </c>
      <c r="H62" s="5" t="str">
        <f>VLOOKUP(G62,Ceny!$B$11:$O$125,14,FALSE)</f>
        <v/>
      </c>
      <c r="J62" s="16" t="e">
        <f t="shared" si="4"/>
        <v>#VALUE!</v>
      </c>
    </row>
    <row r="63" spans="7:10">
      <c r="G63" s="295">
        <f>Ceny!B72</f>
        <v>9339484</v>
      </c>
      <c r="H63" s="5" t="str">
        <f>VLOOKUP(G63,Ceny!$B$11:$O$125,14,FALSE)</f>
        <v/>
      </c>
      <c r="J63" s="16" t="e">
        <f t="shared" si="4"/>
        <v>#VALUE!</v>
      </c>
    </row>
    <row r="64" spans="7:10">
      <c r="G64" s="295">
        <f>Ceny!B73</f>
        <v>9339485</v>
      </c>
      <c r="H64" s="5" t="str">
        <f>VLOOKUP(G64,Ceny!$B$11:$O$125,14,FALSE)</f>
        <v/>
      </c>
      <c r="J64" s="16" t="e">
        <f t="shared" si="4"/>
        <v>#VALUE!</v>
      </c>
    </row>
    <row r="65" spans="7:10">
      <c r="G65" s="295">
        <f>Ceny!B74</f>
        <v>9339486</v>
      </c>
      <c r="H65" s="5" t="str">
        <f>VLOOKUP(G65,Ceny!$B$11:$O$125,14,FALSE)</f>
        <v/>
      </c>
      <c r="J65" s="16" t="e">
        <f t="shared" si="4"/>
        <v>#VALUE!</v>
      </c>
    </row>
    <row r="66" spans="7:10">
      <c r="G66" s="295">
        <f>Ceny!B75</f>
        <v>9339487</v>
      </c>
      <c r="H66" s="5" t="str">
        <f>VLOOKUP(G66,Ceny!$B$11:$O$125,14,FALSE)</f>
        <v/>
      </c>
      <c r="J66" s="16" t="e">
        <f t="shared" si="4"/>
        <v>#VALUE!</v>
      </c>
    </row>
    <row r="67" spans="7:10">
      <c r="G67" s="295">
        <f>Ceny!B76</f>
        <v>9339491</v>
      </c>
      <c r="H67" s="5" t="str">
        <f>VLOOKUP(G67,Ceny!$B$11:$O$125,14,FALSE)</f>
        <v/>
      </c>
      <c r="J67" s="16" t="e">
        <f t="shared" si="4"/>
        <v>#VALUE!</v>
      </c>
    </row>
    <row r="68" spans="7:10">
      <c r="G68" s="295">
        <f>Ceny!B78</f>
        <v>9339585</v>
      </c>
      <c r="H68" s="5" t="str">
        <f>VLOOKUP(G68,Ceny!$B$11:$O$125,14,FALSE)</f>
        <v/>
      </c>
      <c r="J68" s="16" t="e">
        <f t="shared" si="4"/>
        <v>#VALUE!</v>
      </c>
    </row>
    <row r="69" spans="7:10">
      <c r="G69" s="295">
        <f>Ceny!B79</f>
        <v>9339586</v>
      </c>
      <c r="H69" s="5" t="str">
        <f>VLOOKUP(G69,Ceny!$B$11:$O$125,14,FALSE)</f>
        <v/>
      </c>
      <c r="J69" s="16" t="e">
        <f t="shared" si="4"/>
        <v>#VALUE!</v>
      </c>
    </row>
    <row r="70" spans="7:10">
      <c r="G70" s="295">
        <f>Ceny!B80</f>
        <v>9339587</v>
      </c>
      <c r="H70" s="5" t="str">
        <f>VLOOKUP(G70,Ceny!$B$11:$O$125,14,FALSE)</f>
        <v/>
      </c>
      <c r="J70" s="16" t="e">
        <f t="shared" ref="J70:J94" si="5">IF(H70&lt;&gt;"",J69&amp;"-"&amp;G70,J69)</f>
        <v>#VALUE!</v>
      </c>
    </row>
    <row r="71" spans="7:10">
      <c r="G71" s="295">
        <f>Ceny!B81</f>
        <v>9339523</v>
      </c>
      <c r="H71" s="5" t="str">
        <f>VLOOKUP(G71,Ceny!$B$11:$O$125,14,FALSE)</f>
        <v/>
      </c>
      <c r="J71" s="16" t="e">
        <f t="shared" si="5"/>
        <v>#VALUE!</v>
      </c>
    </row>
    <row r="72" spans="7:10">
      <c r="G72" s="295">
        <f>Ceny!B82</f>
        <v>9339583</v>
      </c>
      <c r="H72" s="5" t="str">
        <f>VLOOKUP(G72,Ceny!$B$11:$O$125,14,FALSE)</f>
        <v/>
      </c>
      <c r="J72" s="16" t="e">
        <f t="shared" si="5"/>
        <v>#VALUE!</v>
      </c>
    </row>
    <row r="73" spans="7:10">
      <c r="G73" s="295">
        <f>Ceny!B83</f>
        <v>9339584</v>
      </c>
      <c r="H73" s="5" t="str">
        <f>VLOOKUP(G73,Ceny!$B$11:$O$125,14,FALSE)</f>
        <v/>
      </c>
      <c r="J73" s="16" t="e">
        <f t="shared" si="5"/>
        <v>#VALUE!</v>
      </c>
    </row>
    <row r="74" spans="7:10">
      <c r="G74" s="295">
        <f>Ceny!B84</f>
        <v>9339520</v>
      </c>
      <c r="H74" s="5" t="str">
        <f>VLOOKUP(G74,Ceny!$B$11:$O$125,14,FALSE)</f>
        <v/>
      </c>
      <c r="J74" s="16" t="e">
        <f t="shared" si="5"/>
        <v>#VALUE!</v>
      </c>
    </row>
    <row r="75" spans="7:10">
      <c r="G75" s="295">
        <f>Ceny!B85</f>
        <v>9339521</v>
      </c>
      <c r="H75" s="5" t="str">
        <f>VLOOKUP(G75,Ceny!$B$11:$O$125,14,FALSE)</f>
        <v/>
      </c>
      <c r="J75" s="16" t="e">
        <f t="shared" si="5"/>
        <v>#VALUE!</v>
      </c>
    </row>
    <row r="76" spans="7:10">
      <c r="G76" s="295">
        <f>Ceny!B86</f>
        <v>9339522</v>
      </c>
      <c r="H76" s="5" t="str">
        <f>VLOOKUP(G76,Ceny!$B$11:$O$125,14,FALSE)</f>
        <v/>
      </c>
      <c r="J76" s="16" t="e">
        <f t="shared" si="5"/>
        <v>#VALUE!</v>
      </c>
    </row>
    <row r="77" spans="7:10">
      <c r="G77" s="295">
        <f>Ceny!B87</f>
        <v>9339516</v>
      </c>
      <c r="H77" s="5" t="str">
        <f>VLOOKUP(G77,Ceny!$B$11:$O$125,14,FALSE)</f>
        <v/>
      </c>
      <c r="J77" s="16" t="e">
        <f t="shared" si="5"/>
        <v>#VALUE!</v>
      </c>
    </row>
    <row r="78" spans="7:10">
      <c r="G78" s="295">
        <f>Ceny!B88</f>
        <v>9339517</v>
      </c>
      <c r="H78" s="5" t="str">
        <f>VLOOKUP(G78,Ceny!$B$11:$O$125,14,FALSE)</f>
        <v/>
      </c>
      <c r="J78" s="16" t="e">
        <f t="shared" si="5"/>
        <v>#VALUE!</v>
      </c>
    </row>
    <row r="79" spans="7:10">
      <c r="G79" s="295">
        <f>Ceny!B89</f>
        <v>9339518</v>
      </c>
      <c r="H79" s="5" t="str">
        <f>VLOOKUP(G79,Ceny!$B$11:$O$125,14,FALSE)</f>
        <v/>
      </c>
      <c r="J79" s="16" t="e">
        <f t="shared" si="5"/>
        <v>#VALUE!</v>
      </c>
    </row>
    <row r="80" spans="7:10">
      <c r="G80" s="295">
        <f>Ceny!B91</f>
        <v>9282527</v>
      </c>
      <c r="H80" s="5" t="str">
        <f>VLOOKUP(G80,Ceny!$B$11:$O$125,14,FALSE)</f>
        <v/>
      </c>
      <c r="J80" s="16" t="e">
        <f t="shared" si="5"/>
        <v>#VALUE!</v>
      </c>
    </row>
    <row r="81" spans="6:10">
      <c r="G81" s="295">
        <f>Ceny!B92</f>
        <v>9282600</v>
      </c>
      <c r="H81" s="5" t="str">
        <f>VLOOKUP(G81,Ceny!$B$11:$O$125,14,FALSE)</f>
        <v/>
      </c>
      <c r="J81" s="16" t="e">
        <f t="shared" si="5"/>
        <v>#VALUE!</v>
      </c>
    </row>
    <row r="82" spans="6:10">
      <c r="G82" s="295">
        <f>Ceny!B93</f>
        <v>9282601</v>
      </c>
      <c r="H82" s="5" t="str">
        <f>VLOOKUP(G82,Ceny!$B$11:$O$125,14,FALSE)</f>
        <v/>
      </c>
      <c r="J82" s="16" t="e">
        <f t="shared" si="5"/>
        <v>#VALUE!</v>
      </c>
    </row>
    <row r="83" spans="6:10">
      <c r="G83" s="295">
        <f>Ceny!B94</f>
        <v>9282900</v>
      </c>
      <c r="H83" s="5" t="str">
        <f>VLOOKUP(G83,Ceny!$B$11:$O$125,14,FALSE)</f>
        <v/>
      </c>
      <c r="J83" s="16" t="e">
        <f t="shared" si="5"/>
        <v>#VALUE!</v>
      </c>
    </row>
    <row r="84" spans="6:10">
      <c r="G84" s="295">
        <f>Ceny!B95</f>
        <v>9282901</v>
      </c>
      <c r="H84" s="5" t="str">
        <f>VLOOKUP(G84,Ceny!$B$11:$O$125,14,FALSE)</f>
        <v/>
      </c>
      <c r="J84" s="16" t="e">
        <f t="shared" si="5"/>
        <v>#VALUE!</v>
      </c>
    </row>
    <row r="85" spans="6:10">
      <c r="G85" s="295">
        <f>Ceny!B96</f>
        <v>9282902</v>
      </c>
      <c r="H85" s="5" t="str">
        <f>VLOOKUP(G85,Ceny!$B$11:$O$125,14,FALSE)</f>
        <v/>
      </c>
      <c r="J85" s="16" t="e">
        <f t="shared" si="5"/>
        <v>#VALUE!</v>
      </c>
    </row>
    <row r="86" spans="6:10">
      <c r="G86" s="295">
        <f>Ceny!B97</f>
        <v>9266219</v>
      </c>
      <c r="H86" s="5" t="str">
        <f>VLOOKUP(G86,Ceny!$B$11:$O$125,14,FALSE)</f>
        <v/>
      </c>
      <c r="J86" s="16" t="e">
        <f t="shared" si="5"/>
        <v>#VALUE!</v>
      </c>
    </row>
    <row r="87" spans="6:10">
      <c r="G87" s="295">
        <f>Ceny!B98</f>
        <v>9266244</v>
      </c>
      <c r="H87" s="5" t="str">
        <f>VLOOKUP(G87,Ceny!$B$11:$O$125,14,FALSE)</f>
        <v/>
      </c>
      <c r="J87" s="16" t="e">
        <f t="shared" si="5"/>
        <v>#VALUE!</v>
      </c>
    </row>
    <row r="88" spans="6:10">
      <c r="G88" s="295">
        <f>Ceny!B99</f>
        <v>9266243</v>
      </c>
      <c r="H88" s="5" t="str">
        <f>VLOOKUP(G88,Ceny!$B$11:$O$125,14,FALSE)</f>
        <v/>
      </c>
      <c r="J88" s="16" t="e">
        <f t="shared" si="5"/>
        <v>#VALUE!</v>
      </c>
    </row>
    <row r="89" spans="6:10">
      <c r="G89" s="295">
        <f>Ceny!B101</f>
        <v>9073605</v>
      </c>
      <c r="H89" s="5" t="str">
        <f>VLOOKUP(G89,Ceny!$B$11:$O$125,14,FALSE)</f>
        <v/>
      </c>
      <c r="J89" s="16" t="e">
        <f t="shared" si="5"/>
        <v>#VALUE!</v>
      </c>
    </row>
    <row r="90" spans="6:10">
      <c r="G90" s="295">
        <f>Ceny!B102</f>
        <v>9073606</v>
      </c>
      <c r="H90" s="5" t="str">
        <f>VLOOKUP(G90,Ceny!$B$11:$O$125,14,FALSE)</f>
        <v/>
      </c>
      <c r="J90" s="16" t="e">
        <f t="shared" si="5"/>
        <v>#VALUE!</v>
      </c>
    </row>
    <row r="91" spans="6:10">
      <c r="G91" s="295">
        <f>Ceny!B103</f>
        <v>9073662</v>
      </c>
      <c r="H91" s="5" t="str">
        <f>VLOOKUP(G91,Ceny!$B$11:$O$125,14,FALSE)</f>
        <v/>
      </c>
      <c r="J91" s="16" t="e">
        <f t="shared" si="5"/>
        <v>#VALUE!</v>
      </c>
    </row>
    <row r="92" spans="6:10">
      <c r="G92" s="295">
        <f>Ceny!B104</f>
        <v>9073663</v>
      </c>
      <c r="H92" s="5" t="str">
        <f>VLOOKUP(G92,Ceny!$B$11:$O$125,14,FALSE)</f>
        <v/>
      </c>
      <c r="J92" s="16" t="e">
        <f t="shared" si="5"/>
        <v>#VALUE!</v>
      </c>
    </row>
    <row r="93" spans="6:10">
      <c r="G93" s="295">
        <f>Ceny!B105</f>
        <v>9071666</v>
      </c>
      <c r="H93" s="5">
        <f>VLOOKUP(G93,Ceny!$B$11:$O$125,14,FALSE)</f>
        <v>0</v>
      </c>
      <c r="J93" s="16" t="e">
        <f t="shared" si="5"/>
        <v>#VALUE!</v>
      </c>
    </row>
    <row r="94" spans="6:10">
      <c r="F94" s="5" t="s">
        <v>86</v>
      </c>
      <c r="G94" s="5">
        <v>999999</v>
      </c>
      <c r="H94" s="5">
        <v>1</v>
      </c>
      <c r="J94" s="16" t="e">
        <f t="shared" si="5"/>
        <v>#VALUE!</v>
      </c>
    </row>
    <row r="95" spans="6:10">
      <c r="G95" s="295"/>
    </row>
  </sheetData>
  <sheetProtection algorithmName="SHA-512" hashValue="qqoK8VPucGrSUmMr4kv58IyKwaKvspA8IbEH9U1jMSBk5iRoDT1IIe65jKJ8T4ZxQRhuy1d0wjbjj+oBzstDnQ==" saltValue="fb08NDEclEmmXL6qp0Q3qA==" spinCount="100000" sheet="1" objects="1" scenarios="1"/>
  <sortState xmlns:xlrd2="http://schemas.microsoft.com/office/spreadsheetml/2017/richdata2" ref="Q31:R40">
    <sortCondition ref="Q31:Q40"/>
  </sortState>
  <mergeCells count="1">
    <mergeCell ref="L4:L39"/>
  </mergeCells>
  <pageMargins left="0.7" right="0.7" top="0.78740157499999996" bottom="0.78740157499999996" header="0.3" footer="0.3"/>
  <headerFooter>
    <oddHeader>&amp;R&amp;"Aptos"&amp;10&amp;K000000 Restricted&amp;1#_x000D_</oddHeader>
  </headerFooter>
  <ignoredErrors>
    <ignoredError sqref="C16:C23 D17:D23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5939-3BD1-4223-B0D1-D1F1C1A6DD8C}">
  <sheetPr codeName="List43">
    <tabColor rgb="FFFF0000"/>
    <pageSetUpPr fitToPage="1"/>
  </sheetPr>
  <dimension ref="A1:V74"/>
  <sheetViews>
    <sheetView showGridLines="0" zoomScaleNormal="100" workbookViewId="0">
      <pane ySplit="4" topLeftCell="A22" activePane="bottomLeft" state="frozen"/>
      <selection pane="bottomLeft" activeCell="A5" sqref="A5"/>
    </sheetView>
  </sheetViews>
  <sheetFormatPr defaultColWidth="9" defaultRowHeight="13.8"/>
  <cols>
    <col min="1" max="1" width="1.59765625" style="199" customWidth="1"/>
    <col min="2" max="2" width="11.69921875" style="199" customWidth="1"/>
    <col min="3" max="3" width="32.5" style="199" customWidth="1"/>
    <col min="4" max="4" width="5.09765625" style="199" customWidth="1"/>
    <col min="5" max="5" width="2.59765625" style="199" customWidth="1"/>
    <col min="6" max="6" width="4.59765625" style="199" customWidth="1"/>
    <col min="7" max="7" width="8.3984375" style="199" customWidth="1"/>
    <col min="8" max="8" width="4.09765625" style="199" bestFit="1" customWidth="1"/>
    <col min="9" max="9" width="9" style="199"/>
    <col min="10" max="10" width="4.3984375" style="199" bestFit="1" customWidth="1"/>
    <col min="11" max="11" width="9" style="199"/>
    <col min="12" max="12" width="8.8984375" style="199" customWidth="1"/>
    <col min="13" max="13" width="1.59765625" style="199" customWidth="1"/>
    <col min="14" max="14" width="9" style="199" hidden="1" customWidth="1"/>
    <col min="15" max="15" width="3" style="199" hidden="1" customWidth="1"/>
    <col min="16" max="16" width="3.09765625" style="199" hidden="1" customWidth="1"/>
    <col min="17" max="17" width="10.59765625" style="199" customWidth="1"/>
    <col min="18" max="16384" width="9" style="199"/>
  </cols>
  <sheetData>
    <row r="1" spans="1:22" ht="12.9" customHeight="1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202"/>
      <c r="O1" s="203"/>
      <c r="P1" s="203"/>
    </row>
    <row r="2" spans="1:22" s="11" customFormat="1" ht="23.1" customHeight="1" thickBot="1">
      <c r="B2" s="289" t="str">
        <f>Verzie!E12</f>
        <v>&lt;&lt;  zpět</v>
      </c>
      <c r="D2" s="327" t="str">
        <f>Verzie!E5</f>
        <v xml:space="preserve"> Úvod</v>
      </c>
      <c r="E2" s="328"/>
      <c r="F2" s="328"/>
      <c r="G2" s="8"/>
      <c r="H2" s="8"/>
      <c r="J2" s="8"/>
      <c r="K2" s="353" t="str">
        <f>Verzie!E13</f>
        <v>vpřed  &gt;&gt;</v>
      </c>
      <c r="L2" s="354"/>
      <c r="M2" s="8"/>
      <c r="N2" s="8"/>
      <c r="O2" s="199"/>
      <c r="P2" s="199"/>
      <c r="Q2" s="199"/>
      <c r="R2" s="199"/>
      <c r="S2" s="199"/>
      <c r="T2" s="199"/>
      <c r="U2" s="199"/>
      <c r="V2" s="199"/>
    </row>
    <row r="3" spans="1:22" ht="12.9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22" ht="20.399999999999999" customHeight="1">
      <c r="A4" s="12"/>
      <c r="B4" s="14" t="str">
        <f>Verzie!E18</f>
        <v>WingLine L - konfigurátor</v>
      </c>
      <c r="C4" s="12"/>
      <c r="D4" s="12"/>
      <c r="E4" s="12"/>
      <c r="F4" s="12"/>
      <c r="G4" s="12"/>
      <c r="H4" s="12"/>
      <c r="I4" s="12"/>
      <c r="J4" s="12"/>
      <c r="K4" s="12"/>
      <c r="L4" s="34" t="s">
        <v>752</v>
      </c>
      <c r="M4" s="12"/>
    </row>
    <row r="5" spans="1:22" ht="15" customHeight="1">
      <c r="A5" s="8"/>
      <c r="B5" s="200" t="str">
        <f>Verzie!E116</f>
        <v>Odběratel</v>
      </c>
      <c r="C5" s="201"/>
      <c r="D5" s="201"/>
      <c r="E5" s="201"/>
      <c r="F5" s="201"/>
      <c r="G5" s="201"/>
      <c r="H5" s="201"/>
      <c r="I5" s="201"/>
      <c r="J5" s="201"/>
      <c r="K5" s="201"/>
      <c r="L5" s="8"/>
      <c r="M5" s="8"/>
      <c r="N5" s="202"/>
      <c r="O5" s="203"/>
      <c r="P5" s="203"/>
    </row>
    <row r="6" spans="1:22" ht="15" customHeight="1">
      <c r="A6" s="8"/>
      <c r="B6" s="204" t="str">
        <f>Verzie!E118&amp;" :"</f>
        <v>Fakturační adresa :</v>
      </c>
      <c r="C6" s="201"/>
      <c r="D6" s="201"/>
      <c r="E6" s="201"/>
      <c r="F6" s="204" t="str">
        <f>Verzie!E119&amp;" :"</f>
        <v>Dodací adresa :</v>
      </c>
      <c r="G6" s="201"/>
      <c r="H6" s="201"/>
      <c r="I6" s="201"/>
      <c r="J6" s="201"/>
      <c r="K6" s="201"/>
      <c r="L6" s="8"/>
      <c r="M6" s="8"/>
      <c r="N6" s="8"/>
    </row>
    <row r="7" spans="1:22" ht="6.75" customHeight="1" thickBot="1">
      <c r="A7" s="8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8"/>
      <c r="M7" s="8"/>
      <c r="N7" s="8"/>
    </row>
    <row r="8" spans="1:22" ht="15" customHeight="1">
      <c r="A8" s="8"/>
      <c r="B8" s="205" t="str">
        <f>IF(NAPOVEDA!B9="","",NAPOVEDA!B9)</f>
        <v/>
      </c>
      <c r="C8" s="206"/>
      <c r="D8" s="201"/>
      <c r="E8" s="201"/>
      <c r="F8" s="207"/>
      <c r="G8" s="208"/>
      <c r="H8" s="208"/>
      <c r="I8" s="208"/>
      <c r="J8" s="208"/>
      <c r="K8" s="209"/>
      <c r="L8" s="8"/>
      <c r="M8" s="8"/>
      <c r="N8" s="8"/>
    </row>
    <row r="9" spans="1:22" ht="15" customHeight="1">
      <c r="A9" s="8"/>
      <c r="B9" s="210" t="str">
        <f>IF(NAPOVEDA!B11="","",NAPOVEDA!B11)</f>
        <v/>
      </c>
      <c r="C9" s="211"/>
      <c r="D9" s="201"/>
      <c r="E9" s="201"/>
      <c r="F9" s="212" t="str">
        <f>IF(NAPOVEDA!B15="","",NAPOVEDA!B15)</f>
        <v/>
      </c>
      <c r="G9" s="201"/>
      <c r="H9" s="201"/>
      <c r="I9" s="201"/>
      <c r="J9" s="201"/>
      <c r="K9" s="213"/>
      <c r="L9" s="8"/>
      <c r="M9" s="8"/>
      <c r="N9" s="8"/>
    </row>
    <row r="10" spans="1:22" ht="15" customHeight="1">
      <c r="A10" s="8"/>
      <c r="B10" s="210" t="str">
        <f>IF(NAPOVEDA!B12="","",NAPOVEDA!B12)</f>
        <v/>
      </c>
      <c r="C10" s="211"/>
      <c r="D10" s="201"/>
      <c r="E10" s="201"/>
      <c r="F10" s="212" t="str">
        <f>IF(NAPOVEDA!B16="","",NAPOVEDA!B16)</f>
        <v/>
      </c>
      <c r="G10" s="201"/>
      <c r="H10" s="201"/>
      <c r="I10" s="201"/>
      <c r="J10" s="201"/>
      <c r="K10" s="213"/>
      <c r="L10" s="8"/>
      <c r="M10" s="8"/>
      <c r="N10" s="8"/>
    </row>
    <row r="11" spans="1:22" ht="15" customHeight="1" thickBot="1">
      <c r="A11" s="8"/>
      <c r="B11" s="214" t="str">
        <f>IF(NAPOVEDA!B13="","",NAPOVEDA!B13)</f>
        <v/>
      </c>
      <c r="C11" s="215"/>
      <c r="D11" s="201"/>
      <c r="E11" s="201"/>
      <c r="F11" s="216" t="str">
        <f>IF(NAPOVEDA!B17="","",NAPOVEDA!B17)</f>
        <v/>
      </c>
      <c r="G11" s="217"/>
      <c r="H11" s="217"/>
      <c r="I11" s="217"/>
      <c r="J11" s="217"/>
      <c r="K11" s="218"/>
      <c r="L11" s="8"/>
      <c r="M11" s="8"/>
      <c r="N11" s="8"/>
    </row>
    <row r="12" spans="1:22" ht="8.1" customHeight="1">
      <c r="A12" s="8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8"/>
      <c r="M12" s="8"/>
      <c r="N12" s="8"/>
    </row>
    <row r="13" spans="1:22" ht="15" customHeight="1">
      <c r="A13" s="8"/>
      <c r="B13" s="219" t="str">
        <f>Verzie!E120&amp;" :"&amp;NAPOVEDA!B19</f>
        <v>IČO :</v>
      </c>
      <c r="C13" s="209"/>
      <c r="D13" s="201"/>
      <c r="E13" s="201"/>
      <c r="F13" s="201"/>
      <c r="G13" s="201"/>
      <c r="H13" s="201"/>
      <c r="I13" s="201"/>
      <c r="J13" s="201"/>
      <c r="K13" s="201"/>
      <c r="L13" s="8"/>
      <c r="M13" s="8"/>
      <c r="N13" s="8"/>
    </row>
    <row r="14" spans="1:22" ht="15" customHeight="1">
      <c r="A14" s="8"/>
      <c r="B14" s="220" t="str">
        <f>Verzie!E121&amp;": "&amp;NAPOVEDA!B21</f>
        <v xml:space="preserve">DIČ: </v>
      </c>
      <c r="C14" s="218"/>
      <c r="D14" s="201"/>
      <c r="E14" s="201"/>
      <c r="F14" s="201"/>
      <c r="G14" s="201"/>
      <c r="H14" s="201"/>
      <c r="I14" s="201"/>
      <c r="J14" s="201"/>
      <c r="K14" s="201"/>
      <c r="L14" s="8"/>
      <c r="M14" s="8"/>
      <c r="N14" s="8"/>
    </row>
    <row r="15" spans="1:22" ht="8.1" customHeight="1">
      <c r="A15" s="8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8"/>
      <c r="M15" s="8"/>
      <c r="N15" s="8"/>
    </row>
    <row r="16" spans="1:22" ht="15" customHeight="1">
      <c r="A16" s="8"/>
      <c r="B16" s="219" t="str">
        <f>IF(NAPOVEDA!B23="","",NAPOVEDA!B23)</f>
        <v/>
      </c>
      <c r="C16" s="209"/>
      <c r="D16" s="201"/>
      <c r="E16" s="201"/>
      <c r="F16" s="201" t="str">
        <f>Verzie!E125</f>
        <v>Číslo objednávky</v>
      </c>
      <c r="G16" s="201"/>
      <c r="H16" s="201"/>
      <c r="I16" s="201"/>
      <c r="J16" s="201"/>
      <c r="K16" s="201"/>
      <c r="L16" s="8"/>
      <c r="M16" s="8"/>
      <c r="N16" s="8"/>
    </row>
    <row r="17" spans="1:22" ht="15" customHeight="1">
      <c r="A17" s="8"/>
      <c r="B17" s="221" t="str">
        <f>IF(NAPOVEDA!B24="","",NAPOVEDA!B24)</f>
        <v/>
      </c>
      <c r="C17" s="213"/>
      <c r="D17" s="201"/>
      <c r="E17" s="201"/>
      <c r="F17" s="352"/>
      <c r="G17" s="352"/>
      <c r="H17" s="352"/>
      <c r="I17" s="352"/>
      <c r="J17" s="352"/>
      <c r="K17" s="352"/>
      <c r="L17" s="8"/>
      <c r="M17" s="8"/>
      <c r="N17" s="8"/>
    </row>
    <row r="18" spans="1:22" ht="15" customHeight="1">
      <c r="A18" s="8"/>
      <c r="B18" s="221" t="str">
        <f>IF(NAPOVEDA!B25="","",NAPOVEDA!B25)</f>
        <v/>
      </c>
      <c r="C18" s="213"/>
      <c r="D18" s="201"/>
      <c r="E18" s="201"/>
      <c r="F18" s="201" t="str">
        <f>Verzie!E126</f>
        <v>Zakázka</v>
      </c>
      <c r="G18" s="201"/>
      <c r="H18" s="201"/>
      <c r="I18" s="201"/>
      <c r="J18" s="201"/>
      <c r="K18" s="201"/>
      <c r="L18" s="8"/>
      <c r="M18" s="8"/>
      <c r="N18" s="8"/>
    </row>
    <row r="19" spans="1:22" ht="15" customHeight="1">
      <c r="A19" s="8"/>
      <c r="B19" s="222"/>
      <c r="C19" s="218"/>
      <c r="D19" s="201"/>
      <c r="E19" s="201"/>
      <c r="F19" s="352"/>
      <c r="G19" s="352"/>
      <c r="H19" s="352"/>
      <c r="I19" s="352"/>
      <c r="J19" s="352"/>
      <c r="K19" s="352"/>
      <c r="L19" s="8"/>
      <c r="M19" s="8"/>
      <c r="N19" s="8"/>
    </row>
    <row r="20" spans="1:22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22" ht="24.6">
      <c r="A21" s="8"/>
      <c r="B21" s="223" t="str">
        <f>Verzie!E124</f>
        <v>Objednávka</v>
      </c>
      <c r="C21" s="224"/>
      <c r="D21" s="224"/>
      <c r="E21" s="224"/>
      <c r="F21" s="225" t="s">
        <v>751</v>
      </c>
      <c r="G21" s="224"/>
      <c r="H21" s="224"/>
      <c r="I21" s="224"/>
      <c r="J21" s="224"/>
      <c r="K21" s="226" t="str">
        <f>Verzie!E137&amp;": "&amp;Verzie!E138</f>
        <v>Verze : 1.0.3</v>
      </c>
      <c r="L21" s="224"/>
      <c r="M21" s="8"/>
      <c r="N21" s="8"/>
    </row>
    <row r="22" spans="1:22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4"/>
      <c r="P22" s="4"/>
      <c r="Q22" s="1"/>
      <c r="R22" s="4"/>
      <c r="S22" s="4"/>
      <c r="T22" s="4"/>
      <c r="U22" s="4"/>
      <c r="V22" s="4"/>
    </row>
    <row r="23" spans="1:22" ht="33.75" customHeight="1">
      <c r="A23" s="1"/>
      <c r="B23" s="227" t="str">
        <f>Verzie!E127</f>
        <v>Číslo artiklu</v>
      </c>
      <c r="C23" s="227" t="str">
        <f>Verzie!E128</f>
        <v>Název</v>
      </c>
      <c r="D23" s="227" t="str">
        <f>Verzie!E129</f>
        <v>balení</v>
      </c>
      <c r="E23" s="228" t="str">
        <f>Verzie!E130</f>
        <v>Sklad</v>
      </c>
      <c r="F23" s="288" t="str">
        <f>Verzie!E131</f>
        <v>Počet</v>
      </c>
      <c r="G23" s="229" t="str">
        <f>Verzie!E132</f>
        <v>Jednotková cena</v>
      </c>
      <c r="H23" s="229" t="str">
        <f>IF(Verzie!E1="CZK"," CZK"," EUR")</f>
        <v xml:space="preserve"> CZK</v>
      </c>
      <c r="I23" s="230" t="str">
        <f>Verzie!E133</f>
        <v>Celkem</v>
      </c>
      <c r="J23" s="231" t="str">
        <f>Verzie!E134</f>
        <v>Změna</v>
      </c>
      <c r="K23" s="229" t="str">
        <f>Verzie!E135</f>
        <v>Volné pole</v>
      </c>
      <c r="L23" s="229" t="str">
        <f>Verzie!E136</f>
        <v>Kód prodejce</v>
      </c>
      <c r="M23" s="1"/>
      <c r="N23" s="232" t="s">
        <v>750</v>
      </c>
      <c r="O23" s="4"/>
      <c r="P23" s="4"/>
      <c r="Q23" s="1"/>
      <c r="R23" s="4"/>
      <c r="S23" s="4"/>
      <c r="T23" s="4"/>
      <c r="U23" s="4"/>
      <c r="V23" s="4"/>
    </row>
    <row r="24" spans="1:22" ht="15" customHeight="1">
      <c r="A24" s="1"/>
      <c r="B24" s="266" t="str">
        <f>IF(ISERROR('zoznam-WLL'!D4),"",'zoznam-WLL'!D4)</f>
        <v/>
      </c>
      <c r="C24" s="234" t="str">
        <f>IF(B24="","",VLOOKUP(B24,Ceny!$B$11:$J$118,2,FALSE))</f>
        <v/>
      </c>
      <c r="D24" s="235" t="str">
        <f>IF(B24="","",VLOOKUP(B24,Ceny!$B$11:$J$118,3,FALSE))</f>
        <v/>
      </c>
      <c r="E24" s="236" t="str">
        <f>IF(B24="","",VLOOKUP(B24,Ceny!$B$11:$E$118,4,FALSE))</f>
        <v/>
      </c>
      <c r="F24" s="237" t="str">
        <f>IF(J24&lt;&gt;"",J24,IF(N24=0,"",N24))</f>
        <v/>
      </c>
      <c r="G24" s="267" t="str">
        <f>IF(B24="","",VLOOKUP(B24,Ceny!$B$11:$L$118,11,FALSE))</f>
        <v/>
      </c>
      <c r="H24" s="238" t="str">
        <f>IF(G24="","",$H$23)</f>
        <v/>
      </c>
      <c r="I24" s="239" t="str">
        <f>IF(F24="","",G24*F24)</f>
        <v/>
      </c>
      <c r="J24" s="240"/>
      <c r="K24" s="241" t="str">
        <f>IF(B24="","",VLOOKUP(B24,Ceny!$B$11:$J$118,8,FALSE))</f>
        <v/>
      </c>
      <c r="L24" s="241" t="str">
        <f>IF(B24="","",VLOOKUP(B24,Ceny!$B$11:$J$118,9,FALSE))</f>
        <v/>
      </c>
      <c r="M24" s="1"/>
      <c r="N24" s="242" t="str">
        <f>IF(ISERROR(VLOOKUP(B24,'zoznam-WLL'!$G$4:$H$93,2,FALSE)),"",VLOOKUP(B24,'zoznam-WLL'!$G$4:$H$93,2,FALSE))</f>
        <v/>
      </c>
      <c r="O24" s="4"/>
      <c r="P24" s="4"/>
      <c r="Q24" s="1"/>
      <c r="R24" s="4"/>
      <c r="S24" s="4"/>
      <c r="T24" s="4"/>
      <c r="U24" s="4"/>
      <c r="V24" s="4"/>
    </row>
    <row r="25" spans="1:22" ht="15" customHeight="1">
      <c r="A25" s="1"/>
      <c r="B25" s="233" t="str">
        <f>IF(ISERROR('zoznam-WLL'!D5),"",'zoznam-WLL'!D5)</f>
        <v/>
      </c>
      <c r="C25" s="249" t="str">
        <f>IF(B25="","",VLOOKUP(B25,Ceny!$B$11:$E$118,2,FALSE))</f>
        <v/>
      </c>
      <c r="D25" s="243" t="str">
        <f>IF(B25="","",VLOOKUP(B25,Ceny!$B$11:$E$118,3,FALSE))</f>
        <v/>
      </c>
      <c r="E25" s="254" t="str">
        <f>IF(B25="","",VLOOKUP(B25,Ceny!$B$11:$E$118,4,FALSE))</f>
        <v/>
      </c>
      <c r="F25" s="244" t="str">
        <f>IF(J25&lt;&gt;"",J25,IF(N25=0,"",N25))</f>
        <v/>
      </c>
      <c r="G25" s="250" t="str">
        <f>IF(B25="","",VLOOKUP(B25,Ceny!$B$11:$L$118,11,FALSE))</f>
        <v/>
      </c>
      <c r="H25" s="245" t="str">
        <f>IF(G25="","",$H$23)</f>
        <v/>
      </c>
      <c r="I25" s="246" t="str">
        <f>IF(F25="","",G25*F25)</f>
        <v/>
      </c>
      <c r="J25" s="247"/>
      <c r="K25" s="248" t="str">
        <f>IF(B25="","",VLOOKUP(B25,Ceny!$B$11:$J$118,8,FALSE))</f>
        <v/>
      </c>
      <c r="L25" s="248" t="str">
        <f>IF(B25="","",VLOOKUP(B25,Ceny!$B$11:$J$118,9,FALSE))</f>
        <v/>
      </c>
      <c r="M25" s="1"/>
      <c r="N25" s="242" t="str">
        <f>IF(ISERROR(VLOOKUP(B25,'zoznam-WLL'!$G$4:$H$93,2,FALSE)),"",VLOOKUP(B25,'zoznam-WLL'!$G$4:$H$93,2,FALSE))</f>
        <v/>
      </c>
      <c r="O25" s="232"/>
      <c r="P25" s="4"/>
      <c r="Q25" s="4"/>
      <c r="R25" s="4"/>
      <c r="S25" s="4"/>
      <c r="T25" s="4"/>
      <c r="U25" s="4"/>
      <c r="V25" s="4"/>
    </row>
    <row r="26" spans="1:22" ht="15" customHeight="1">
      <c r="A26" s="1"/>
      <c r="B26" s="233" t="str">
        <f>IF(ISERROR('zoznam-WLL'!D6),"",'zoznam-WLL'!D6)</f>
        <v/>
      </c>
      <c r="C26" s="249" t="str">
        <f>IF(B26="","",VLOOKUP(B26,Ceny!$B$11:$E$118,2,FALSE))</f>
        <v/>
      </c>
      <c r="D26" s="243" t="str">
        <f>IF(B26="","",VLOOKUP(B26,Ceny!$B$11:$E$118,3,FALSE))</f>
        <v/>
      </c>
      <c r="E26" s="254" t="str">
        <f>IF(B26="","",VLOOKUP(B26,Ceny!$B$11:$E$118,4,FALSE))</f>
        <v/>
      </c>
      <c r="F26" s="244" t="str">
        <f t="shared" ref="F26:F43" si="0">IF(J26&lt;&gt;"",J26,IF(N26=0,"",N26))</f>
        <v/>
      </c>
      <c r="G26" s="250" t="str">
        <f>IF(B26="","",VLOOKUP(B26,Ceny!$B$11:$L$118,11,FALSE))</f>
        <v/>
      </c>
      <c r="H26" s="245" t="str">
        <f t="shared" ref="H26:H43" si="1">IF(G26="","",$H$23)</f>
        <v/>
      </c>
      <c r="I26" s="246" t="str">
        <f t="shared" ref="I26:I43" si="2">IF(F26="","",G26*F26)</f>
        <v/>
      </c>
      <c r="J26" s="247"/>
      <c r="K26" s="248" t="str">
        <f>IF(B26="","",VLOOKUP(B26,Ceny!$B$11:$J$118,8,FALSE))</f>
        <v/>
      </c>
      <c r="L26" s="248" t="str">
        <f>IF(B26="","",VLOOKUP(B26,Ceny!$B$11:$J$118,9,FALSE))</f>
        <v/>
      </c>
      <c r="M26" s="1"/>
      <c r="N26" s="242" t="str">
        <f>IF(ISERROR(VLOOKUP(B26,'zoznam-WLL'!$G$4:$H$93,2,FALSE)),"",VLOOKUP(B26,'zoznam-WLL'!$G$4:$H$93,2,FALSE))</f>
        <v/>
      </c>
      <c r="O26" s="232"/>
      <c r="P26" s="4"/>
      <c r="Q26" s="4"/>
      <c r="R26" s="4"/>
      <c r="S26" s="4"/>
      <c r="T26" s="4"/>
      <c r="U26" s="4"/>
      <c r="V26" s="4"/>
    </row>
    <row r="27" spans="1:22" ht="15" customHeight="1">
      <c r="A27" s="1"/>
      <c r="B27" s="233" t="str">
        <f>IF(ISERROR('zoznam-WLL'!D7),"",'zoznam-WLL'!D7)</f>
        <v/>
      </c>
      <c r="C27" s="249" t="str">
        <f>IF(B27="","",VLOOKUP(B27,Ceny!$B$11:$E$118,2,FALSE))</f>
        <v/>
      </c>
      <c r="D27" s="243" t="str">
        <f>IF(B27="","",VLOOKUP(B27,Ceny!$B$11:$E$118,3,FALSE))</f>
        <v/>
      </c>
      <c r="E27" s="254" t="str">
        <f>IF(B27="","",VLOOKUP(B27,Ceny!$B$11:$E$118,4,FALSE))</f>
        <v/>
      </c>
      <c r="F27" s="244" t="str">
        <f t="shared" si="0"/>
        <v/>
      </c>
      <c r="G27" s="250" t="str">
        <f>IF(B27="","",VLOOKUP(B27,Ceny!$B$11:$L$118,11,FALSE))</f>
        <v/>
      </c>
      <c r="H27" s="251" t="str">
        <f t="shared" si="1"/>
        <v/>
      </c>
      <c r="I27" s="246" t="str">
        <f t="shared" si="2"/>
        <v/>
      </c>
      <c r="J27" s="252"/>
      <c r="K27" s="253" t="str">
        <f>IF(B27="","",VLOOKUP(B27,Ceny!$B$11:$J$118,8,FALSE))</f>
        <v/>
      </c>
      <c r="L27" s="253" t="str">
        <f>IF(B27="","",VLOOKUP(B27,Ceny!$B$11:$J$118,9,FALSE))</f>
        <v/>
      </c>
      <c r="M27" s="1"/>
      <c r="N27" s="242" t="str">
        <f>IF(ISERROR(VLOOKUP(B27,'zoznam-WLL'!$G$4:$H$93,2,FALSE)),"",VLOOKUP(B27,'zoznam-WLL'!$G$4:$H$93,2,FALSE))</f>
        <v/>
      </c>
      <c r="O27" s="232"/>
      <c r="P27" s="4"/>
      <c r="Q27" s="4"/>
      <c r="R27" s="4"/>
      <c r="S27" s="4"/>
      <c r="T27" s="4"/>
      <c r="U27" s="4"/>
      <c r="V27" s="4"/>
    </row>
    <row r="28" spans="1:22" ht="15" customHeight="1">
      <c r="A28" s="1"/>
      <c r="B28" s="233" t="str">
        <f>IF(ISERROR('zoznam-WLL'!D8),"",'zoznam-WLL'!D8)</f>
        <v/>
      </c>
      <c r="C28" s="249" t="str">
        <f>IF(B28="","",VLOOKUP(B28,Ceny!$B$11:$E$118,2,FALSE))</f>
        <v/>
      </c>
      <c r="D28" s="243" t="str">
        <f>IF(B28="","",VLOOKUP(B28,Ceny!$B$11:$E$118,3,FALSE))</f>
        <v/>
      </c>
      <c r="E28" s="254" t="str">
        <f>IF(B28="","",VLOOKUP(B28,Ceny!$B$11:$E$118,4,FALSE))</f>
        <v/>
      </c>
      <c r="F28" s="244" t="str">
        <f t="shared" si="0"/>
        <v/>
      </c>
      <c r="G28" s="250" t="str">
        <f>IF(B28="","",VLOOKUP(B28,Ceny!$B$11:$L$118,11,FALSE))</f>
        <v/>
      </c>
      <c r="H28" s="251" t="str">
        <f t="shared" si="1"/>
        <v/>
      </c>
      <c r="I28" s="246" t="str">
        <f t="shared" si="2"/>
        <v/>
      </c>
      <c r="J28" s="252"/>
      <c r="K28" s="253" t="str">
        <f>IF(B28="","",VLOOKUP(B28,Ceny!$B$11:$J$118,8,FALSE))</f>
        <v/>
      </c>
      <c r="L28" s="253" t="str">
        <f>IF(B28="","",VLOOKUP(B28,Ceny!$B$11:$J$118,9,FALSE))</f>
        <v/>
      </c>
      <c r="M28" s="1"/>
      <c r="N28" s="242" t="str">
        <f>IF(ISERROR(VLOOKUP(B28,'zoznam-WLL'!$G$4:$H$93,2,FALSE)),"",VLOOKUP(B28,'zoznam-WLL'!$G$4:$H$93,2,FALSE))</f>
        <v/>
      </c>
      <c r="O28" s="232"/>
      <c r="P28" s="4"/>
      <c r="Q28" s="4"/>
      <c r="R28" s="4"/>
      <c r="S28" s="4"/>
      <c r="T28" s="4"/>
      <c r="U28" s="4"/>
      <c r="V28" s="4"/>
    </row>
    <row r="29" spans="1:22" ht="15" customHeight="1">
      <c r="A29" s="1"/>
      <c r="B29" s="233" t="str">
        <f>IF(ISERROR('zoznam-WLL'!D9),"",'zoznam-WLL'!D9)</f>
        <v/>
      </c>
      <c r="C29" s="249" t="str">
        <f>IF(B29="","",VLOOKUP(B29,Ceny!$B$11:$E$118,2,FALSE))</f>
        <v/>
      </c>
      <c r="D29" s="243" t="str">
        <f>IF(B29="","",VLOOKUP(B29,Ceny!$B$11:$E$118,3,FALSE))</f>
        <v/>
      </c>
      <c r="E29" s="254" t="str">
        <f>IF(B29="","",VLOOKUP(B29,Ceny!$B$11:$E$118,4,FALSE))</f>
        <v/>
      </c>
      <c r="F29" s="244" t="str">
        <f t="shared" si="0"/>
        <v/>
      </c>
      <c r="G29" s="250" t="str">
        <f>IF(B29="","",VLOOKUP(B29,Ceny!$B$11:$L$118,11,FALSE))</f>
        <v/>
      </c>
      <c r="H29" s="251" t="str">
        <f t="shared" si="1"/>
        <v/>
      </c>
      <c r="I29" s="246" t="str">
        <f t="shared" si="2"/>
        <v/>
      </c>
      <c r="J29" s="252"/>
      <c r="K29" s="253" t="str">
        <f>IF(B29="","",VLOOKUP(B29,Ceny!$B$11:$J$118,8,FALSE))</f>
        <v/>
      </c>
      <c r="L29" s="253" t="str">
        <f>IF(B29="","",VLOOKUP(B29,Ceny!$B$11:$J$118,9,FALSE))</f>
        <v/>
      </c>
      <c r="M29" s="232"/>
      <c r="N29" s="242" t="str">
        <f>IF(ISERROR(VLOOKUP(B29,'zoznam-WLL'!$G$4:$H$93,2,FALSE)),"",VLOOKUP(B29,'zoznam-WLL'!$G$4:$H$93,2,FALSE))</f>
        <v/>
      </c>
      <c r="O29" s="232"/>
      <c r="P29" s="4"/>
      <c r="Q29" s="4"/>
      <c r="R29" s="4"/>
      <c r="S29" s="4"/>
      <c r="T29" s="4"/>
      <c r="U29" s="4"/>
      <c r="V29" s="4"/>
    </row>
    <row r="30" spans="1:22" ht="15" customHeight="1">
      <c r="A30" s="1"/>
      <c r="B30" s="233" t="str">
        <f>IF(ISERROR('zoznam-WLL'!D10),"",'zoznam-WLL'!D10)</f>
        <v/>
      </c>
      <c r="C30" s="249" t="str">
        <f>IF(B30="","",VLOOKUP(B30,Ceny!$B$11:$E$118,2,FALSE))</f>
        <v/>
      </c>
      <c r="D30" s="243" t="str">
        <f>IF(B30="","",VLOOKUP(B30,Ceny!$B$11:$E$118,3,FALSE))</f>
        <v/>
      </c>
      <c r="E30" s="254" t="str">
        <f>IF(B30="","",VLOOKUP(B30,Ceny!$B$11:$E$118,4,FALSE))</f>
        <v/>
      </c>
      <c r="F30" s="244" t="str">
        <f t="shared" si="0"/>
        <v/>
      </c>
      <c r="G30" s="250" t="str">
        <f>IF(B30="","",VLOOKUP(B30,Ceny!$B$11:$L$118,11,FALSE))</f>
        <v/>
      </c>
      <c r="H30" s="251" t="str">
        <f t="shared" si="1"/>
        <v/>
      </c>
      <c r="I30" s="246" t="str">
        <f t="shared" si="2"/>
        <v/>
      </c>
      <c r="J30" s="252"/>
      <c r="K30" s="253" t="str">
        <f>IF(B30="","",VLOOKUP(B30,Ceny!$B$11:$J$118,8,FALSE))</f>
        <v/>
      </c>
      <c r="L30" s="253" t="str">
        <f>IF(B30="","",VLOOKUP(B30,Ceny!$B$11:$J$118,9,FALSE))</f>
        <v/>
      </c>
      <c r="M30" s="1"/>
      <c r="N30" s="242" t="str">
        <f>IF(ISERROR(VLOOKUP(B30,'zoznam-WLL'!$G$4:$H$93,2,FALSE)),"",VLOOKUP(B30,'zoznam-WLL'!$G$4:$H$93,2,FALSE))</f>
        <v/>
      </c>
      <c r="O30" s="232"/>
      <c r="P30" s="4"/>
      <c r="Q30" s="4"/>
      <c r="R30" s="4"/>
      <c r="S30" s="4"/>
      <c r="T30" s="4"/>
      <c r="U30" s="4"/>
      <c r="V30" s="4"/>
    </row>
    <row r="31" spans="1:22" ht="15" customHeight="1">
      <c r="A31" s="1"/>
      <c r="B31" s="233" t="str">
        <f>IF(ISERROR('zoznam-WLL'!D11),"",'zoznam-WLL'!D11)</f>
        <v/>
      </c>
      <c r="C31" s="249" t="str">
        <f>IF(B31="","",VLOOKUP(B31,Ceny!$B$11:$E$118,2,FALSE))</f>
        <v/>
      </c>
      <c r="D31" s="243" t="str">
        <f>IF(B31="","",VLOOKUP(B31,Ceny!$B$11:$E$118,3,FALSE))</f>
        <v/>
      </c>
      <c r="E31" s="254" t="str">
        <f>IF(B31="","",VLOOKUP(B31,Ceny!$B$11:$E$118,4,FALSE))</f>
        <v/>
      </c>
      <c r="F31" s="244" t="str">
        <f t="shared" si="0"/>
        <v/>
      </c>
      <c r="G31" s="250" t="str">
        <f>IF(B31="","",VLOOKUP(B31,Ceny!$B$11:$L$118,11,FALSE))</f>
        <v/>
      </c>
      <c r="H31" s="251" t="str">
        <f t="shared" si="1"/>
        <v/>
      </c>
      <c r="I31" s="246" t="str">
        <f t="shared" si="2"/>
        <v/>
      </c>
      <c r="J31" s="252"/>
      <c r="K31" s="253" t="str">
        <f>IF(B31="","",VLOOKUP(B31,Ceny!$B$11:$J$118,8,FALSE))</f>
        <v/>
      </c>
      <c r="L31" s="253" t="str">
        <f>IF(B31="","",VLOOKUP(B31,Ceny!$B$11:$J$118,9,FALSE))</f>
        <v/>
      </c>
      <c r="M31" s="1"/>
      <c r="N31" s="242" t="str">
        <f>IF(ISERROR(VLOOKUP(B31,'zoznam-WLL'!$G$4:$H$93,2,FALSE)),"",VLOOKUP(B31,'zoznam-WLL'!$G$4:$H$93,2,FALSE))</f>
        <v/>
      </c>
      <c r="O31" s="232"/>
      <c r="P31" s="4"/>
      <c r="Q31" s="4"/>
      <c r="R31" s="4"/>
      <c r="S31" s="4"/>
      <c r="T31" s="4"/>
      <c r="U31" s="4"/>
      <c r="V31" s="4"/>
    </row>
    <row r="32" spans="1:22" ht="15" customHeight="1">
      <c r="A32" s="1"/>
      <c r="B32" s="233" t="str">
        <f>IF(ISERROR('zoznam-WLL'!D12),"",'zoznam-WLL'!D12)</f>
        <v/>
      </c>
      <c r="C32" s="249" t="str">
        <f>IF(B32="","",VLOOKUP(B32,Ceny!$B$11:$E$118,2,FALSE))</f>
        <v/>
      </c>
      <c r="D32" s="243" t="str">
        <f>IF(B32="","",VLOOKUP(B32,Ceny!$B$11:$E$118,3,FALSE))</f>
        <v/>
      </c>
      <c r="E32" s="254" t="str">
        <f>IF(B32="","",VLOOKUP(B32,Ceny!$B$11:$E$118,4,FALSE))</f>
        <v/>
      </c>
      <c r="F32" s="244" t="str">
        <f t="shared" si="0"/>
        <v/>
      </c>
      <c r="G32" s="250" t="str">
        <f>IF(B32="","",VLOOKUP(B32,Ceny!$B$11:$L$118,11,FALSE))</f>
        <v/>
      </c>
      <c r="H32" s="251" t="str">
        <f t="shared" si="1"/>
        <v/>
      </c>
      <c r="I32" s="246" t="str">
        <f t="shared" si="2"/>
        <v/>
      </c>
      <c r="J32" s="252"/>
      <c r="K32" s="253" t="str">
        <f>IF(B32="","",VLOOKUP(B32,Ceny!$B$11:$J$118,8,FALSE))</f>
        <v/>
      </c>
      <c r="L32" s="253" t="str">
        <f>IF(B32="","",VLOOKUP(B32,Ceny!$B$11:$J$118,9,FALSE))</f>
        <v/>
      </c>
      <c r="M32" s="232"/>
      <c r="N32" s="242" t="str">
        <f>IF(ISERROR(VLOOKUP(B32,'zoznam-WLL'!$G$4:$H$93,2,FALSE)),"",VLOOKUP(B32,'zoznam-WLL'!$G$4:$H$93,2,FALSE))</f>
        <v/>
      </c>
      <c r="O32" s="232"/>
      <c r="P32" s="4"/>
      <c r="Q32" s="4"/>
      <c r="R32" s="4"/>
      <c r="S32" s="4"/>
      <c r="T32" s="4"/>
      <c r="U32" s="4"/>
      <c r="V32" s="4"/>
    </row>
    <row r="33" spans="1:22" ht="15" customHeight="1">
      <c r="A33" s="1"/>
      <c r="B33" s="233" t="str">
        <f>IF(ISERROR('zoznam-WLL'!D13),"",'zoznam-WLL'!D13)</f>
        <v/>
      </c>
      <c r="C33" s="249" t="str">
        <f>IF(B33="","",VLOOKUP(B33,Ceny!$B$11:$E$118,2,FALSE))</f>
        <v/>
      </c>
      <c r="D33" s="243" t="str">
        <f>IF(B33="","",VLOOKUP(B33,Ceny!$B$11:$E$118,3,FALSE))</f>
        <v/>
      </c>
      <c r="E33" s="254" t="str">
        <f>IF(B33="","",VLOOKUP(B33,Ceny!$B$11:$E$118,4,FALSE))</f>
        <v/>
      </c>
      <c r="F33" s="244" t="str">
        <f t="shared" si="0"/>
        <v/>
      </c>
      <c r="G33" s="250" t="str">
        <f>IF(B33="","",VLOOKUP(B33,Ceny!$B$11:$L$118,11,FALSE))</f>
        <v/>
      </c>
      <c r="H33" s="251" t="str">
        <f t="shared" si="1"/>
        <v/>
      </c>
      <c r="I33" s="246" t="str">
        <f t="shared" si="2"/>
        <v/>
      </c>
      <c r="J33" s="252"/>
      <c r="K33" s="253" t="str">
        <f>IF(B33="","",VLOOKUP(B33,Ceny!$B$11:$J$118,8,FALSE))</f>
        <v/>
      </c>
      <c r="L33" s="253" t="str">
        <f>IF(B33="","",VLOOKUP(B33,Ceny!$B$11:$J$118,9,FALSE))</f>
        <v/>
      </c>
      <c r="M33" s="232"/>
      <c r="N33" s="242" t="str">
        <f>IF(ISERROR(VLOOKUP(B33,'zoznam-WLL'!$G$4:$H$93,2,FALSE)),"",VLOOKUP(B33,'zoznam-WLL'!$G$4:$H$93,2,FALSE))</f>
        <v/>
      </c>
      <c r="O33" s="232"/>
      <c r="P33" s="4"/>
      <c r="Q33" s="4"/>
      <c r="R33" s="4"/>
      <c r="S33" s="4"/>
      <c r="T33" s="4"/>
      <c r="U33" s="4"/>
      <c r="V33" s="4"/>
    </row>
    <row r="34" spans="1:22" ht="15" customHeight="1">
      <c r="A34" s="1"/>
      <c r="B34" s="233" t="str">
        <f>IF(ISERROR('zoznam-WLL'!D14),"",'zoznam-WLL'!D14)</f>
        <v/>
      </c>
      <c r="C34" s="249" t="str">
        <f>IF(B34="","",VLOOKUP(B34,Ceny!$B$11:$E$118,2,FALSE))</f>
        <v/>
      </c>
      <c r="D34" s="243" t="str">
        <f>IF(B34="","",VLOOKUP(B34,Ceny!$B$11:$E$118,3,FALSE))</f>
        <v/>
      </c>
      <c r="E34" s="254" t="str">
        <f>IF(B34="","",VLOOKUP(B34,Ceny!$B$11:$E$118,4,FALSE))</f>
        <v/>
      </c>
      <c r="F34" s="244" t="str">
        <f t="shared" si="0"/>
        <v/>
      </c>
      <c r="G34" s="250" t="str">
        <f>IF(B34="","",VLOOKUP(B34,Ceny!$B$11:$L$118,11,FALSE))</f>
        <v/>
      </c>
      <c r="H34" s="251" t="str">
        <f t="shared" si="1"/>
        <v/>
      </c>
      <c r="I34" s="246" t="str">
        <f t="shared" si="2"/>
        <v/>
      </c>
      <c r="J34" s="252"/>
      <c r="K34" s="253" t="str">
        <f>IF(B34="","",VLOOKUP(B34,Ceny!$B$11:$J$118,8,FALSE))</f>
        <v/>
      </c>
      <c r="L34" s="253" t="str">
        <f>IF(B34="","",VLOOKUP(B34,Ceny!$B$11:$J$118,9,FALSE))</f>
        <v/>
      </c>
      <c r="M34" s="232"/>
      <c r="N34" s="242" t="str">
        <f>IF(ISERROR(VLOOKUP(B34,'zoznam-WLL'!$G$4:$H$93,2,FALSE)),"",VLOOKUP(B34,'zoznam-WLL'!$G$4:$H$93,2,FALSE))</f>
        <v/>
      </c>
      <c r="O34" s="232"/>
      <c r="P34" s="4"/>
      <c r="Q34" s="4"/>
      <c r="R34" s="4"/>
      <c r="S34" s="4"/>
      <c r="T34" s="4"/>
      <c r="U34" s="4"/>
      <c r="V34" s="4"/>
    </row>
    <row r="35" spans="1:22" ht="15" customHeight="1">
      <c r="A35" s="1"/>
      <c r="B35" s="233" t="str">
        <f>IF(ISERROR('zoznam-WLL'!D15),"",'zoznam-WLL'!D15)</f>
        <v/>
      </c>
      <c r="C35" s="249" t="str">
        <f>IF(B35="","",VLOOKUP(B35,Ceny!$B$11:$E$118,2,FALSE))</f>
        <v/>
      </c>
      <c r="D35" s="243" t="str">
        <f>IF(B35="","",VLOOKUP(B35,Ceny!$B$11:$E$118,3,FALSE))</f>
        <v/>
      </c>
      <c r="E35" s="254" t="str">
        <f>IF(B35="","",VLOOKUP(B35,Ceny!$B$11:$E$118,4,FALSE))</f>
        <v/>
      </c>
      <c r="F35" s="244" t="str">
        <f t="shared" si="0"/>
        <v/>
      </c>
      <c r="G35" s="250" t="str">
        <f>IF(B35="","",VLOOKUP(B35,Ceny!$B$11:$L$118,11,FALSE))</f>
        <v/>
      </c>
      <c r="H35" s="251" t="str">
        <f t="shared" si="1"/>
        <v/>
      </c>
      <c r="I35" s="246" t="str">
        <f t="shared" si="2"/>
        <v/>
      </c>
      <c r="J35" s="252"/>
      <c r="K35" s="253" t="str">
        <f>IF(B35="","",VLOOKUP(B35,Ceny!$B$11:$J$118,8,FALSE))</f>
        <v/>
      </c>
      <c r="L35" s="253" t="str">
        <f>IF(B35="","",VLOOKUP(B35,Ceny!$B$11:$J$118,9,FALSE))</f>
        <v/>
      </c>
      <c r="M35" s="232"/>
      <c r="N35" s="242" t="str">
        <f>IF(ISERROR(VLOOKUP(B35,'zoznam-WLL'!$G$4:$H$93,2,FALSE)),"",VLOOKUP(B35,'zoznam-WLL'!$G$4:$H$93,2,FALSE))</f>
        <v/>
      </c>
      <c r="O35" s="232"/>
      <c r="P35" s="4"/>
      <c r="Q35" s="4"/>
      <c r="R35" s="4"/>
      <c r="S35" s="4"/>
      <c r="T35" s="4"/>
      <c r="U35" s="4"/>
      <c r="V35" s="4"/>
    </row>
    <row r="36" spans="1:22" ht="15" customHeight="1">
      <c r="A36" s="1"/>
      <c r="B36" s="233" t="str">
        <f>IF(ISERROR('zoznam-WLL'!D16),"",'zoznam-WLL'!D16)</f>
        <v/>
      </c>
      <c r="C36" s="249" t="str">
        <f>IF(B36="","",VLOOKUP(B36,Ceny!$B$11:$E$118,2,FALSE))</f>
        <v/>
      </c>
      <c r="D36" s="243" t="str">
        <f>IF(B36="","",VLOOKUP(B36,Ceny!$B$11:$E$118,3,FALSE))</f>
        <v/>
      </c>
      <c r="E36" s="254" t="str">
        <f>IF(B36="","",VLOOKUP(B36,Ceny!$B$11:$E$118,4,FALSE))</f>
        <v/>
      </c>
      <c r="F36" s="244" t="str">
        <f t="shared" si="0"/>
        <v/>
      </c>
      <c r="G36" s="250" t="str">
        <f>IF(B36="","",VLOOKUP(B36,Ceny!$B$11:$L$118,11,FALSE))</f>
        <v/>
      </c>
      <c r="H36" s="251" t="str">
        <f t="shared" si="1"/>
        <v/>
      </c>
      <c r="I36" s="246" t="str">
        <f t="shared" si="2"/>
        <v/>
      </c>
      <c r="J36" s="252"/>
      <c r="K36" s="253" t="str">
        <f>IF(B36="","",VLOOKUP(B36,Ceny!$B$11:$J$118,8,FALSE))</f>
        <v/>
      </c>
      <c r="L36" s="253" t="str">
        <f>IF(B36="","",VLOOKUP(B36,Ceny!$B$11:$J$118,9,FALSE))</f>
        <v/>
      </c>
      <c r="M36" s="232"/>
      <c r="N36" s="242" t="str">
        <f>IF(ISERROR(VLOOKUP(B36,'zoznam-WLL'!$G$4:$H$93,2,FALSE)),"",VLOOKUP(B36,'zoznam-WLL'!$G$4:$H$93,2,FALSE))</f>
        <v/>
      </c>
      <c r="O36" s="232"/>
      <c r="P36" s="4"/>
      <c r="Q36" s="4"/>
      <c r="R36" s="4"/>
      <c r="S36" s="4"/>
      <c r="T36" s="4"/>
      <c r="U36" s="4"/>
      <c r="V36" s="4"/>
    </row>
    <row r="37" spans="1:22" ht="15" customHeight="1">
      <c r="A37" s="1"/>
      <c r="B37" s="233" t="str">
        <f>IF(ISERROR('zoznam-WLL'!D17),"",'zoznam-WLL'!D17)</f>
        <v/>
      </c>
      <c r="C37" s="249" t="str">
        <f>IF(B37="","",VLOOKUP(B37,Ceny!$B$11:$E$118,2,FALSE))</f>
        <v/>
      </c>
      <c r="D37" s="243" t="str">
        <f>IF(B37="","",VLOOKUP(B37,Ceny!$B$11:$E$118,3,FALSE))</f>
        <v/>
      </c>
      <c r="E37" s="254" t="str">
        <f>IF(B37="","",VLOOKUP(B37,Ceny!$B$11:$E$118,4,FALSE))</f>
        <v/>
      </c>
      <c r="F37" s="244" t="str">
        <f t="shared" si="0"/>
        <v/>
      </c>
      <c r="G37" s="250" t="str">
        <f>IF(B37="","",VLOOKUP(B37,Ceny!$B$11:$L$118,11,FALSE))</f>
        <v/>
      </c>
      <c r="H37" s="251" t="str">
        <f t="shared" si="1"/>
        <v/>
      </c>
      <c r="I37" s="246" t="str">
        <f t="shared" si="2"/>
        <v/>
      </c>
      <c r="J37" s="252"/>
      <c r="K37" s="253" t="str">
        <f>IF(B37="","",VLOOKUP(B37,Ceny!$B$11:$J$118,8,FALSE))</f>
        <v/>
      </c>
      <c r="L37" s="253" t="str">
        <f>IF(B37="","",VLOOKUP(B37,Ceny!$B$11:$J$118,9,FALSE))</f>
        <v/>
      </c>
      <c r="M37" s="232"/>
      <c r="N37" s="242" t="str">
        <f>IF(ISERROR(VLOOKUP(B37,'zoznam-WLL'!$G$4:$H$93,2,FALSE)),"",VLOOKUP(B37,'zoznam-WLL'!$G$4:$H$93,2,FALSE))</f>
        <v/>
      </c>
      <c r="O37" s="232"/>
      <c r="P37" s="4"/>
      <c r="Q37" s="4"/>
      <c r="R37" s="4"/>
      <c r="S37" s="4"/>
      <c r="T37" s="4"/>
      <c r="U37" s="4"/>
      <c r="V37" s="4"/>
    </row>
    <row r="38" spans="1:22" ht="15" customHeight="1">
      <c r="A38" s="1"/>
      <c r="B38" s="233" t="str">
        <f>IF(ISERROR('zoznam-WLL'!D18),"",'zoznam-WLL'!D18)</f>
        <v/>
      </c>
      <c r="C38" s="249" t="str">
        <f>IF(B38="","",VLOOKUP(B38,Ceny!$B$11:$E$118,2,FALSE))</f>
        <v/>
      </c>
      <c r="D38" s="243" t="str">
        <f>IF(B38="","",VLOOKUP(B38,Ceny!$B$11:$E$118,3,FALSE))</f>
        <v/>
      </c>
      <c r="E38" s="254" t="str">
        <f>IF(B38="","",VLOOKUP(B38,Ceny!$B$11:$E$118,4,FALSE))</f>
        <v/>
      </c>
      <c r="F38" s="244" t="str">
        <f t="shared" si="0"/>
        <v/>
      </c>
      <c r="G38" s="250" t="str">
        <f>IF(B38="","",VLOOKUP(B38,Ceny!$B$11:$L$118,11,FALSE))</f>
        <v/>
      </c>
      <c r="H38" s="251" t="str">
        <f t="shared" si="1"/>
        <v/>
      </c>
      <c r="I38" s="246" t="str">
        <f t="shared" si="2"/>
        <v/>
      </c>
      <c r="J38" s="252"/>
      <c r="K38" s="253" t="str">
        <f>IF(B38="","",VLOOKUP(B38,Ceny!$B$11:$J$118,8,FALSE))</f>
        <v/>
      </c>
      <c r="L38" s="253" t="str">
        <f>IF(B38="","",VLOOKUP(B38,Ceny!$B$11:$J$118,9,FALSE))</f>
        <v/>
      </c>
      <c r="M38" s="232"/>
      <c r="N38" s="242" t="str">
        <f>IF(ISERROR(VLOOKUP(B38,'zoznam-WLL'!$G$4:$H$93,2,FALSE)),"",VLOOKUP(B38,'zoznam-WLL'!$G$4:$H$93,2,FALSE))</f>
        <v/>
      </c>
      <c r="O38" s="232"/>
      <c r="P38" s="4"/>
      <c r="Q38" s="4"/>
      <c r="R38" s="4"/>
      <c r="S38" s="4"/>
      <c r="T38" s="4"/>
      <c r="U38" s="4"/>
      <c r="V38" s="4"/>
    </row>
    <row r="39" spans="1:22" ht="15" customHeight="1">
      <c r="A39" s="1"/>
      <c r="B39" s="233" t="str">
        <f>IF(ISERROR('zoznam-WLL'!D19),"",'zoznam-WLL'!D19)</f>
        <v/>
      </c>
      <c r="C39" s="249" t="str">
        <f>IF(B39="","",VLOOKUP(B39,Ceny!$B$11:$E$118,2,FALSE))</f>
        <v/>
      </c>
      <c r="D39" s="243" t="str">
        <f>IF(B39="","",VLOOKUP(B39,Ceny!$B$11:$E$118,3,FALSE))</f>
        <v/>
      </c>
      <c r="E39" s="254" t="str">
        <f>IF(B39="","",VLOOKUP(B39,Ceny!$B$11:$E$118,4,FALSE))</f>
        <v/>
      </c>
      <c r="F39" s="244" t="str">
        <f t="shared" si="0"/>
        <v/>
      </c>
      <c r="G39" s="250" t="str">
        <f>IF(B39="","",VLOOKUP(B39,Ceny!$B$11:$L$118,11,FALSE))</f>
        <v/>
      </c>
      <c r="H39" s="251" t="str">
        <f t="shared" si="1"/>
        <v/>
      </c>
      <c r="I39" s="246" t="str">
        <f t="shared" si="2"/>
        <v/>
      </c>
      <c r="J39" s="252"/>
      <c r="K39" s="253" t="str">
        <f>IF(B39="","",VLOOKUP(B39,Ceny!$B$11:$J$118,8,FALSE))</f>
        <v/>
      </c>
      <c r="L39" s="253" t="str">
        <f>IF(B39="","",VLOOKUP(B39,Ceny!$B$11:$J$118,9,FALSE))</f>
        <v/>
      </c>
      <c r="M39" s="232"/>
      <c r="N39" s="242" t="str">
        <f>IF(ISERROR(VLOOKUP(B39,'zoznam-WLL'!$G$4:$H$93,2,FALSE)),"",VLOOKUP(B39,'zoznam-WLL'!$G$4:$H$93,2,FALSE))</f>
        <v/>
      </c>
      <c r="O39" s="232"/>
      <c r="P39" s="4"/>
      <c r="Q39" s="4"/>
      <c r="R39" s="4"/>
      <c r="S39" s="4"/>
      <c r="T39" s="4"/>
      <c r="U39" s="4"/>
      <c r="V39" s="4"/>
    </row>
    <row r="40" spans="1:22" ht="15" customHeight="1">
      <c r="A40" s="1"/>
      <c r="B40" s="233" t="str">
        <f>IF(ISERROR('zoznam-WLL'!D20),"",'zoznam-WLL'!D20)</f>
        <v/>
      </c>
      <c r="C40" s="249" t="str">
        <f>IF(B40="","",VLOOKUP(B40,Ceny!$B$11:$E$118,2,FALSE))</f>
        <v/>
      </c>
      <c r="D40" s="243" t="str">
        <f>IF(B40="","",VLOOKUP(B40,Ceny!$B$11:$E$118,3,FALSE))</f>
        <v/>
      </c>
      <c r="E40" s="254" t="str">
        <f>IF(B40="","",VLOOKUP(B40,Ceny!$B$11:$E$118,4,FALSE))</f>
        <v/>
      </c>
      <c r="F40" s="244" t="str">
        <f t="shared" si="0"/>
        <v/>
      </c>
      <c r="G40" s="250" t="str">
        <f>IF(B40="","",VLOOKUP(B40,Ceny!$B$11:$L$118,11,FALSE))</f>
        <v/>
      </c>
      <c r="H40" s="251" t="str">
        <f t="shared" si="1"/>
        <v/>
      </c>
      <c r="I40" s="246" t="str">
        <f t="shared" si="2"/>
        <v/>
      </c>
      <c r="J40" s="252"/>
      <c r="K40" s="253" t="str">
        <f>IF(B40="","",VLOOKUP(B40,Ceny!$B$11:$J$118,8,FALSE))</f>
        <v/>
      </c>
      <c r="L40" s="253" t="str">
        <f>IF(B40="","",VLOOKUP(B40,Ceny!$B$11:$J$118,9,FALSE))</f>
        <v/>
      </c>
      <c r="M40" s="232"/>
      <c r="N40" s="242" t="str">
        <f>IF(ISERROR(VLOOKUP(B40,'zoznam-WLL'!$G$4:$H$93,2,FALSE)),"",VLOOKUP(B40,'zoznam-WLL'!$G$4:$H$93,2,FALSE))</f>
        <v/>
      </c>
      <c r="O40" s="232"/>
      <c r="P40" s="4"/>
      <c r="Q40" s="4"/>
      <c r="R40" s="4"/>
      <c r="S40" s="4"/>
      <c r="T40" s="4"/>
      <c r="U40" s="4"/>
      <c r="V40" s="4"/>
    </row>
    <row r="41" spans="1:22" ht="15" customHeight="1">
      <c r="A41" s="1"/>
      <c r="B41" s="233" t="str">
        <f>IF(ISERROR('zoznam-WLL'!D21),"",'zoznam-WLL'!D21)</f>
        <v/>
      </c>
      <c r="C41" s="249" t="str">
        <f>IF(B41="","",VLOOKUP(B41,Ceny!$B$11:$E$118,2,FALSE))</f>
        <v/>
      </c>
      <c r="D41" s="243" t="str">
        <f>IF(B41="","",VLOOKUP(B41,Ceny!$B$11:$E$118,3,FALSE))</f>
        <v/>
      </c>
      <c r="E41" s="254" t="str">
        <f>IF(B41="","",VLOOKUP(B41,Ceny!$B$11:$E$118,4,FALSE))</f>
        <v/>
      </c>
      <c r="F41" s="244" t="str">
        <f t="shared" si="0"/>
        <v/>
      </c>
      <c r="G41" s="250" t="str">
        <f>IF(B41="","",VLOOKUP(B41,Ceny!$B$11:$L$118,11,FALSE))</f>
        <v/>
      </c>
      <c r="H41" s="251" t="str">
        <f t="shared" si="1"/>
        <v/>
      </c>
      <c r="I41" s="246" t="str">
        <f t="shared" si="2"/>
        <v/>
      </c>
      <c r="J41" s="252"/>
      <c r="K41" s="253" t="str">
        <f>IF(B41="","",VLOOKUP(B41,Ceny!$B$11:$J$118,8,FALSE))</f>
        <v/>
      </c>
      <c r="L41" s="253" t="str">
        <f>IF(B41="","",VLOOKUP(B41,Ceny!$B$11:$J$118,9,FALSE))</f>
        <v/>
      </c>
      <c r="M41" s="232"/>
      <c r="N41" s="242" t="str">
        <f>IF(ISERROR(VLOOKUP(B41,'zoznam-WLL'!$G$4:$H$93,2,FALSE)),"",VLOOKUP(B41,'zoznam-WLL'!$G$4:$H$93,2,FALSE))</f>
        <v/>
      </c>
      <c r="O41" s="232"/>
      <c r="P41" s="4"/>
      <c r="Q41" s="4"/>
      <c r="R41" s="4"/>
      <c r="S41" s="4"/>
      <c r="T41" s="4"/>
      <c r="U41" s="4"/>
      <c r="V41" s="4"/>
    </row>
    <row r="42" spans="1:22" ht="15" customHeight="1">
      <c r="A42" s="1"/>
      <c r="B42" s="233" t="str">
        <f>IF(ISERROR('zoznam-WLL'!D22),"",'zoznam-WLL'!D22)</f>
        <v/>
      </c>
      <c r="C42" s="249" t="str">
        <f>IF(B42="","",VLOOKUP(B42,Ceny!$B$11:$E$118,2,FALSE))</f>
        <v/>
      </c>
      <c r="D42" s="243" t="str">
        <f>IF(B42="","",VLOOKUP(B42,Ceny!$B$11:$E$118,3,FALSE))</f>
        <v/>
      </c>
      <c r="E42" s="254" t="str">
        <f>IF(B42="","",VLOOKUP(B42,Ceny!$B$11:$E$118,4,FALSE))</f>
        <v/>
      </c>
      <c r="F42" s="244" t="str">
        <f t="shared" si="0"/>
        <v/>
      </c>
      <c r="G42" s="250" t="str">
        <f>IF(B42="","",VLOOKUP(B42,Ceny!$B$11:$L$118,11,FALSE))</f>
        <v/>
      </c>
      <c r="H42" s="251" t="str">
        <f t="shared" si="1"/>
        <v/>
      </c>
      <c r="I42" s="246" t="str">
        <f t="shared" si="2"/>
        <v/>
      </c>
      <c r="J42" s="252"/>
      <c r="K42" s="253" t="str">
        <f>IF(B42="","",VLOOKUP(B42,Ceny!$B$11:$J$118,8,FALSE))</f>
        <v/>
      </c>
      <c r="L42" s="253" t="str">
        <f>IF(B42="","",VLOOKUP(B42,Ceny!$B$11:$J$118,9,FALSE))</f>
        <v/>
      </c>
      <c r="M42" s="232"/>
      <c r="N42" s="242" t="str">
        <f>IF(ISERROR(VLOOKUP(B42,'zoznam-WLL'!$G$4:$H$93,2,FALSE)),"",VLOOKUP(B42,'zoznam-WLL'!$G$4:$H$93,2,FALSE))</f>
        <v/>
      </c>
      <c r="O42" s="232"/>
      <c r="P42" s="4"/>
      <c r="Q42" s="4"/>
      <c r="R42" s="4"/>
      <c r="S42" s="4"/>
      <c r="T42" s="4"/>
      <c r="U42" s="4"/>
      <c r="V42" s="4"/>
    </row>
    <row r="43" spans="1:22" ht="15" customHeight="1">
      <c r="A43" s="1"/>
      <c r="B43" s="233" t="str">
        <f>IF(ISERROR('zoznam-WLL'!D23),"",'zoznam-WLL'!D23)</f>
        <v/>
      </c>
      <c r="C43" s="249" t="str">
        <f>IF(B43="","",VLOOKUP(B43,Ceny!$B$11:$E$118,2,FALSE))</f>
        <v/>
      </c>
      <c r="D43" s="243" t="str">
        <f>IF(B43="","",VLOOKUP(B43,Ceny!$B$11:$E$118,3,FALSE))</f>
        <v/>
      </c>
      <c r="E43" s="254" t="str">
        <f>IF(B43="","",VLOOKUP(B43,Ceny!$B$11:$E$118,4,FALSE))</f>
        <v/>
      </c>
      <c r="F43" s="244" t="str">
        <f t="shared" si="0"/>
        <v/>
      </c>
      <c r="G43" s="250" t="str">
        <f>IF(B43="","",VLOOKUP(B43,Ceny!$B$11:$L$118,11,FALSE))</f>
        <v/>
      </c>
      <c r="H43" s="251" t="str">
        <f t="shared" si="1"/>
        <v/>
      </c>
      <c r="I43" s="246" t="str">
        <f t="shared" si="2"/>
        <v/>
      </c>
      <c r="J43" s="252"/>
      <c r="K43" s="253" t="str">
        <f>IF(B43="","",VLOOKUP(B43,Ceny!$B$11:$J$118,8,FALSE))</f>
        <v/>
      </c>
      <c r="L43" s="253" t="str">
        <f>IF(B43="","",VLOOKUP(B43,Ceny!$B$11:$J$118,9,FALSE))</f>
        <v/>
      </c>
      <c r="M43" s="232"/>
      <c r="N43" s="242" t="str">
        <f>IF(ISERROR(VLOOKUP(B43,'zoznam-WLL'!$G$4:$H$93,2,FALSE)),"",VLOOKUP(B43,'zoznam-WLL'!$G$4:$H$93,2,FALSE))</f>
        <v/>
      </c>
      <c r="O43" s="232"/>
      <c r="P43" s="4"/>
      <c r="Q43" s="4"/>
      <c r="R43" s="4"/>
      <c r="S43" s="4"/>
      <c r="T43" s="4"/>
      <c r="U43" s="4"/>
      <c r="V43" s="4"/>
    </row>
    <row r="44" spans="1:22" ht="15" customHeight="1">
      <c r="A44" s="1"/>
      <c r="B44" s="1"/>
      <c r="C44" s="255"/>
      <c r="D44" s="4"/>
      <c r="E44" s="256"/>
      <c r="F44" s="4"/>
      <c r="G44" s="4"/>
      <c r="H44" s="4"/>
      <c r="I44" s="4"/>
      <c r="J44" s="232"/>
      <c r="K44" s="4"/>
      <c r="L44" s="4"/>
      <c r="M44" s="232"/>
      <c r="N44" s="4"/>
      <c r="O44" s="232"/>
      <c r="P44" s="4"/>
      <c r="Q44" s="4"/>
      <c r="R44" s="4"/>
      <c r="S44" s="4"/>
      <c r="T44" s="4"/>
      <c r="U44" s="4"/>
      <c r="V44" s="4"/>
    </row>
    <row r="45" spans="1:22" ht="15" customHeight="1">
      <c r="A45" s="1"/>
      <c r="B45" s="1"/>
      <c r="C45" s="257"/>
      <c r="D45" s="257"/>
      <c r="E45" s="258"/>
      <c r="F45" s="259" t="str">
        <f>Verzie!$E$142</f>
        <v xml:space="preserve">Cena celkem bez DPH </v>
      </c>
      <c r="G45" s="355">
        <f>SUM(I24:I43)</f>
        <v>0</v>
      </c>
      <c r="H45" s="355"/>
      <c r="I45" s="355"/>
      <c r="J45" s="260" t="str">
        <f>$H$23</f>
        <v xml:space="preserve"> CZK</v>
      </c>
      <c r="K45" s="4"/>
      <c r="L45" s="4"/>
      <c r="M45" s="4"/>
      <c r="N45" s="4"/>
      <c r="O45" s="232"/>
      <c r="P45" s="4"/>
      <c r="Q45" s="4"/>
      <c r="R45" s="4"/>
      <c r="S45" s="4"/>
      <c r="T45" s="4"/>
      <c r="U45" s="4"/>
      <c r="V45" s="4"/>
    </row>
    <row r="46" spans="1:22" ht="15" customHeight="1">
      <c r="A46" s="1"/>
      <c r="B46" s="1"/>
      <c r="C46" s="255"/>
      <c r="D46" s="4"/>
      <c r="E46" s="256"/>
      <c r="F46" s="4"/>
      <c r="G46" s="4"/>
      <c r="H46" s="4"/>
      <c r="I46" s="4"/>
      <c r="J46" s="232"/>
      <c r="K46" s="4"/>
      <c r="L46" s="4"/>
      <c r="M46" s="4"/>
      <c r="N46" s="4"/>
      <c r="O46" s="232"/>
      <c r="P46" s="4"/>
      <c r="Q46" s="4"/>
      <c r="R46" s="4"/>
      <c r="S46" s="4"/>
      <c r="T46" s="4"/>
      <c r="U46" s="4"/>
      <c r="V46" s="4"/>
    </row>
    <row r="47" spans="1:22" ht="15" customHeight="1">
      <c r="A47" s="1"/>
      <c r="B47" s="1"/>
      <c r="C47" s="261" t="s">
        <v>11</v>
      </c>
      <c r="D47" s="4"/>
      <c r="E47" s="256"/>
      <c r="F47" s="4"/>
      <c r="G47" s="4"/>
      <c r="H47" s="4"/>
      <c r="I47" s="4"/>
      <c r="J47" s="232"/>
      <c r="K47" s="4"/>
      <c r="L47" s="4"/>
      <c r="M47" s="4"/>
      <c r="N47" s="4"/>
      <c r="O47" s="232"/>
      <c r="P47" s="4"/>
      <c r="Q47" s="4"/>
      <c r="R47" s="4"/>
      <c r="S47" s="4"/>
      <c r="T47" s="4"/>
      <c r="U47" s="4"/>
      <c r="V47" s="4"/>
    </row>
    <row r="48" spans="1:22" ht="15" customHeight="1">
      <c r="A48" s="1"/>
      <c r="B48" s="1"/>
      <c r="C48" s="261"/>
      <c r="D48" s="4"/>
      <c r="E48" s="256"/>
      <c r="F48" s="4"/>
      <c r="G48" s="4"/>
      <c r="H48" s="4"/>
      <c r="I48" s="4"/>
      <c r="J48" s="232"/>
      <c r="K48" s="4"/>
      <c r="L48" s="4"/>
      <c r="M48" s="4"/>
      <c r="N48" s="4"/>
      <c r="O48" s="232"/>
      <c r="P48" s="4"/>
      <c r="Q48" s="4"/>
      <c r="R48" s="4"/>
      <c r="S48" s="4"/>
      <c r="T48" s="4"/>
      <c r="U48" s="4"/>
      <c r="V48" s="4"/>
    </row>
    <row r="49" spans="1:22" ht="15" customHeight="1">
      <c r="A49" s="1"/>
      <c r="B49" s="1"/>
      <c r="C49" s="262" t="str">
        <f>Verzie!$E$143</f>
        <v>Poznámka:</v>
      </c>
      <c r="D49" s="4"/>
      <c r="E49" s="256"/>
      <c r="F49" s="4"/>
      <c r="G49" s="4"/>
      <c r="H49" s="4"/>
      <c r="I49" s="4"/>
      <c r="J49" s="232"/>
      <c r="K49" s="4"/>
      <c r="L49" s="4"/>
      <c r="M49" s="4"/>
      <c r="N49" s="4"/>
      <c r="O49" s="232"/>
      <c r="P49" s="4"/>
      <c r="Q49" s="4"/>
      <c r="R49" s="4"/>
      <c r="S49" s="4"/>
      <c r="T49" s="4"/>
      <c r="U49" s="4"/>
      <c r="V49" s="4"/>
    </row>
    <row r="50" spans="1:22" ht="15" customHeight="1">
      <c r="A50" s="4"/>
      <c r="B50" s="4"/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263"/>
      <c r="N50" s="4"/>
      <c r="O50" s="232"/>
      <c r="P50" s="4"/>
      <c r="Q50" s="4"/>
      <c r="R50" s="4"/>
      <c r="S50" s="4"/>
      <c r="T50" s="4"/>
      <c r="U50" s="4"/>
      <c r="V50" s="4"/>
    </row>
    <row r="51" spans="1:22" ht="15" customHeight="1">
      <c r="A51" s="4"/>
      <c r="B51" s="4"/>
      <c r="C51" s="351"/>
      <c r="D51" s="351"/>
      <c r="E51" s="351"/>
      <c r="F51" s="351"/>
      <c r="G51" s="351"/>
      <c r="H51" s="351"/>
      <c r="I51" s="351"/>
      <c r="J51" s="351"/>
      <c r="K51" s="351"/>
      <c r="L51" s="351"/>
      <c r="M51" s="263"/>
      <c r="N51" s="4"/>
      <c r="O51" s="232"/>
      <c r="P51" s="4"/>
      <c r="Q51" s="4"/>
      <c r="R51" s="4"/>
      <c r="S51" s="4"/>
      <c r="T51" s="4"/>
      <c r="U51" s="4"/>
      <c r="V51" s="4"/>
    </row>
    <row r="52" spans="1:22" ht="15" customHeight="1">
      <c r="A52" s="4"/>
      <c r="B52" s="4"/>
      <c r="C52" s="351"/>
      <c r="D52" s="351"/>
      <c r="E52" s="351"/>
      <c r="F52" s="351"/>
      <c r="G52" s="351"/>
      <c r="H52" s="351"/>
      <c r="I52" s="351"/>
      <c r="J52" s="351"/>
      <c r="K52" s="351"/>
      <c r="L52" s="351"/>
      <c r="M52" s="263"/>
      <c r="N52" s="4"/>
      <c r="O52" s="232"/>
      <c r="P52" s="4"/>
      <c r="Q52" s="4"/>
      <c r="R52" s="4"/>
      <c r="S52" s="4"/>
      <c r="T52" s="4"/>
      <c r="U52" s="4"/>
      <c r="V52" s="4"/>
    </row>
    <row r="53" spans="1:22" ht="15" customHeight="1">
      <c r="A53" s="4"/>
      <c r="B53" s="4"/>
      <c r="C53" s="4"/>
      <c r="D53" s="4"/>
      <c r="E53" s="256"/>
      <c r="F53" s="4"/>
      <c r="G53" s="4"/>
      <c r="H53" s="4"/>
      <c r="I53" s="4"/>
      <c r="J53" s="232"/>
      <c r="K53" s="4"/>
      <c r="L53" s="4"/>
      <c r="M53" s="4"/>
      <c r="N53" s="4"/>
      <c r="O53" s="232"/>
      <c r="P53" s="4"/>
      <c r="Q53" s="4"/>
      <c r="R53" s="4"/>
      <c r="S53" s="4"/>
      <c r="T53" s="4"/>
      <c r="U53" s="4"/>
      <c r="V53" s="4"/>
    </row>
    <row r="54" spans="1:22" ht="15" customHeight="1">
      <c r="A54" s="4"/>
      <c r="B54" s="264">
        <f ca="1">NOW()</f>
        <v>46296.348065972219</v>
      </c>
      <c r="C54" s="265"/>
      <c r="D54" s="4"/>
      <c r="E54" s="256"/>
      <c r="F54" s="4"/>
      <c r="G54" s="4"/>
      <c r="H54" s="4"/>
      <c r="I54" s="4"/>
      <c r="J54" s="232"/>
      <c r="K54" s="4"/>
      <c r="L54" s="4"/>
      <c r="M54" s="4"/>
      <c r="N54" s="4"/>
      <c r="O54" s="232"/>
      <c r="P54" s="4"/>
      <c r="Q54" s="4"/>
      <c r="R54" s="4"/>
      <c r="S54" s="4"/>
      <c r="T54" s="4"/>
      <c r="U54" s="4"/>
      <c r="V54" s="4"/>
    </row>
    <row r="55" spans="1:22" ht="15" customHeight="1">
      <c r="A55" s="4"/>
      <c r="B55" s="264"/>
      <c r="C55" s="4"/>
      <c r="D55" s="4"/>
      <c r="E55" s="256"/>
      <c r="F55" s="4"/>
      <c r="G55" s="4"/>
      <c r="H55" s="4"/>
      <c r="I55" s="4"/>
      <c r="J55" s="232"/>
      <c r="K55" s="4"/>
      <c r="L55" s="4"/>
      <c r="M55" s="4"/>
      <c r="N55" s="4"/>
      <c r="O55" s="232"/>
      <c r="P55" s="4"/>
      <c r="Q55" s="4"/>
      <c r="R55" s="4"/>
      <c r="S55" s="4"/>
      <c r="T55" s="4"/>
      <c r="U55" s="4"/>
      <c r="V55" s="4"/>
    </row>
    <row r="56" spans="1:22" ht="15" customHeight="1">
      <c r="A56" s="4"/>
      <c r="B56" s="4"/>
      <c r="C56" s="4" t="str">
        <f>Verzie!$E$144</f>
        <v>Ve sloupci "Změna" můžete upravit počty kusů.</v>
      </c>
      <c r="D56" s="4"/>
      <c r="E56" s="256"/>
      <c r="F56" s="4"/>
      <c r="G56" s="4"/>
      <c r="H56" s="4"/>
      <c r="I56" s="4"/>
      <c r="J56" s="232"/>
      <c r="K56" s="4"/>
      <c r="L56" s="4"/>
      <c r="M56" s="4"/>
      <c r="N56" s="4"/>
      <c r="O56" s="232"/>
      <c r="P56" s="4"/>
      <c r="Q56" s="4"/>
      <c r="R56" s="4"/>
      <c r="S56" s="4"/>
      <c r="T56" s="4"/>
      <c r="U56" s="4"/>
      <c r="V56" s="4"/>
    </row>
    <row r="57" spans="1:22" ht="15" customHeight="1">
      <c r="A57" s="4"/>
      <c r="B57" s="4"/>
      <c r="C57" s="4" t="str">
        <f>Verzie!$E$146</f>
        <v>Pokud chcete objednávku uložit nebo odeslat jako přílohu, vytvořte nový soubor kliknutím na 'Vytvořit objednávku'.</v>
      </c>
      <c r="D57" s="4"/>
      <c r="E57" s="256"/>
      <c r="F57" s="4"/>
      <c r="G57" s="4"/>
      <c r="H57" s="4"/>
      <c r="I57" s="4"/>
      <c r="J57" s="232"/>
      <c r="K57" s="4"/>
      <c r="L57" s="4"/>
      <c r="M57" s="4"/>
      <c r="N57" s="4"/>
      <c r="O57" s="232"/>
      <c r="P57" s="4"/>
      <c r="Q57" s="4"/>
      <c r="R57" s="4"/>
      <c r="S57" s="4"/>
      <c r="T57" s="4"/>
      <c r="U57" s="4"/>
      <c r="V57" s="4"/>
    </row>
    <row r="58" spans="1:22" ht="15" customHeight="1">
      <c r="A58" s="4"/>
      <c r="B58" s="4"/>
      <c r="C58" s="4"/>
      <c r="D58" s="4"/>
      <c r="E58" s="256"/>
      <c r="F58" s="4"/>
      <c r="G58" s="4"/>
      <c r="H58" s="4"/>
      <c r="I58" s="4"/>
      <c r="J58" s="232"/>
      <c r="K58" s="4"/>
      <c r="L58" s="4"/>
      <c r="M58" s="4"/>
      <c r="N58" s="4"/>
      <c r="O58" s="232"/>
      <c r="P58" s="4"/>
      <c r="Q58" s="4"/>
      <c r="R58" s="4"/>
      <c r="S58" s="4"/>
      <c r="T58" s="4"/>
      <c r="U58" s="4"/>
      <c r="V58" s="4"/>
    </row>
    <row r="59" spans="1:22" ht="15" customHeight="1">
      <c r="A59" s="4"/>
      <c r="B59" s="4"/>
      <c r="C59" s="4"/>
      <c r="D59" s="4"/>
      <c r="E59" s="256"/>
      <c r="F59" s="4"/>
      <c r="G59" s="4"/>
      <c r="H59" s="4"/>
      <c r="I59" s="4"/>
      <c r="J59" s="232"/>
      <c r="K59" s="4"/>
      <c r="L59" s="4"/>
      <c r="M59" s="4"/>
      <c r="N59" s="4"/>
      <c r="O59" s="232"/>
      <c r="P59" s="4"/>
      <c r="Q59" s="4"/>
      <c r="R59" s="4"/>
      <c r="S59" s="4"/>
      <c r="T59" s="4"/>
      <c r="U59" s="4"/>
      <c r="V59" s="4"/>
    </row>
    <row r="60" spans="1:22" ht="15" customHeight="1">
      <c r="A60" s="4"/>
      <c r="B60" s="264"/>
      <c r="C60" s="4"/>
      <c r="D60" s="4"/>
      <c r="E60" s="256"/>
      <c r="F60" s="4"/>
      <c r="G60" s="4"/>
      <c r="H60" s="4"/>
      <c r="I60" s="4"/>
      <c r="J60" s="232"/>
      <c r="K60" s="4"/>
      <c r="L60" s="4"/>
      <c r="M60" s="4"/>
      <c r="N60" s="4"/>
      <c r="O60" s="232"/>
      <c r="P60" s="4"/>
      <c r="Q60" s="4"/>
      <c r="R60" s="4"/>
      <c r="S60" s="4"/>
      <c r="T60" s="4"/>
      <c r="U60" s="4"/>
      <c r="V60" s="4"/>
    </row>
    <row r="61" spans="1:22" ht="15" customHeight="1">
      <c r="A61" s="4"/>
      <c r="B61" s="4"/>
      <c r="C61" s="4"/>
      <c r="D61" s="4"/>
      <c r="E61" s="256"/>
      <c r="F61" s="4"/>
      <c r="G61" s="4"/>
      <c r="H61" s="4"/>
      <c r="I61" s="4"/>
      <c r="J61" s="232"/>
      <c r="K61" s="4"/>
      <c r="L61" s="4"/>
      <c r="M61" s="4"/>
      <c r="N61" s="4"/>
      <c r="O61" s="232"/>
      <c r="P61" s="4"/>
      <c r="Q61" s="4"/>
      <c r="R61" s="4"/>
      <c r="S61" s="4"/>
      <c r="T61" s="4"/>
      <c r="U61" s="4"/>
      <c r="V61" s="4"/>
    </row>
    <row r="62" spans="1:22" ht="15" customHeight="1">
      <c r="A62" s="4"/>
      <c r="B62" s="4"/>
      <c r="C62" s="4"/>
      <c r="D62" s="4"/>
      <c r="E62" s="256"/>
      <c r="F62" s="4"/>
      <c r="G62" s="4"/>
      <c r="H62" s="4"/>
      <c r="I62" s="4"/>
      <c r="J62" s="232"/>
      <c r="K62" s="4"/>
      <c r="L62" s="4"/>
      <c r="M62" s="4"/>
      <c r="N62" s="4"/>
      <c r="O62" s="232"/>
      <c r="P62" s="4"/>
      <c r="Q62" s="4"/>
      <c r="R62" s="4"/>
      <c r="S62" s="4"/>
      <c r="T62" s="4"/>
      <c r="U62" s="4"/>
      <c r="V62" s="4"/>
    </row>
    <row r="63" spans="1:22" ht="15" customHeight="1">
      <c r="A63" s="4"/>
      <c r="B63" s="4"/>
      <c r="C63" s="4"/>
      <c r="D63" s="4"/>
      <c r="E63" s="256"/>
      <c r="F63" s="4"/>
      <c r="G63" s="4"/>
      <c r="H63" s="4"/>
      <c r="I63" s="4"/>
      <c r="J63" s="232"/>
      <c r="K63" s="4"/>
      <c r="L63" s="4"/>
      <c r="M63" s="4"/>
      <c r="N63" s="4"/>
      <c r="O63" s="232"/>
      <c r="P63" s="4"/>
      <c r="Q63" s="4"/>
      <c r="R63" s="4"/>
      <c r="S63" s="4"/>
      <c r="T63" s="4"/>
      <c r="U63" s="4"/>
      <c r="V63" s="4"/>
    </row>
    <row r="64" spans="1:22" ht="15" customHeight="1">
      <c r="A64" s="4"/>
      <c r="B64" s="4"/>
      <c r="C64" s="4"/>
      <c r="D64" s="4"/>
      <c r="E64" s="256"/>
      <c r="F64" s="4"/>
      <c r="G64" s="4"/>
      <c r="H64" s="4"/>
      <c r="I64" s="4"/>
      <c r="J64" s="232"/>
      <c r="K64" s="4"/>
      <c r="L64" s="4"/>
      <c r="M64" s="4"/>
      <c r="N64" s="4"/>
      <c r="O64" s="232"/>
      <c r="P64" s="4"/>
      <c r="Q64" s="4"/>
      <c r="R64" s="4"/>
      <c r="S64" s="4"/>
      <c r="T64" s="4"/>
      <c r="U64" s="4"/>
      <c r="V64" s="4"/>
    </row>
    <row r="65" spans="1:22" ht="15" customHeight="1">
      <c r="A65" s="4"/>
      <c r="B65" s="4"/>
      <c r="C65" s="4"/>
      <c r="D65" s="4"/>
      <c r="E65" s="256"/>
      <c r="F65" s="4"/>
      <c r="G65" s="4"/>
      <c r="H65" s="4"/>
      <c r="I65" s="4"/>
      <c r="J65" s="232"/>
      <c r="K65" s="4"/>
      <c r="L65" s="4"/>
      <c r="M65" s="4"/>
      <c r="N65" s="4"/>
      <c r="O65" s="232"/>
      <c r="P65" s="4"/>
      <c r="Q65" s="4"/>
      <c r="R65" s="4"/>
      <c r="S65" s="4"/>
      <c r="T65" s="4"/>
      <c r="U65" s="4"/>
      <c r="V65" s="4"/>
    </row>
    <row r="66" spans="1:22" ht="15" customHeight="1">
      <c r="A66" s="4"/>
      <c r="B66" s="4"/>
      <c r="C66" s="4"/>
      <c r="D66" s="4"/>
      <c r="E66" s="256"/>
      <c r="F66" s="4"/>
      <c r="G66" s="4"/>
      <c r="H66" s="4"/>
      <c r="I66" s="4"/>
      <c r="J66" s="232"/>
      <c r="K66" s="4"/>
      <c r="L66" s="4"/>
      <c r="M66" s="4"/>
      <c r="N66" s="4"/>
      <c r="O66" s="232"/>
      <c r="P66" s="4"/>
      <c r="Q66" s="4"/>
      <c r="R66" s="4"/>
      <c r="S66" s="4"/>
      <c r="T66" s="4"/>
      <c r="U66" s="4"/>
      <c r="V66" s="4"/>
    </row>
    <row r="67" spans="1:22" ht="15" customHeight="1">
      <c r="A67" s="4"/>
      <c r="B67" s="4"/>
      <c r="C67" s="4"/>
      <c r="D67" s="4"/>
      <c r="E67" s="256"/>
      <c r="F67" s="4"/>
      <c r="G67" s="4"/>
      <c r="H67" s="4"/>
      <c r="I67" s="4"/>
      <c r="J67" s="232"/>
      <c r="K67" s="4"/>
      <c r="L67" s="4"/>
      <c r="M67" s="4"/>
      <c r="N67" s="4"/>
      <c r="O67" s="232"/>
      <c r="P67" s="4"/>
      <c r="Q67" s="4"/>
      <c r="R67" s="4"/>
      <c r="S67" s="4"/>
      <c r="T67" s="4"/>
      <c r="U67" s="4"/>
      <c r="V67" s="4"/>
    </row>
    <row r="68" spans="1:22" ht="15" customHeight="1">
      <c r="A68" s="4"/>
      <c r="B68" s="4"/>
      <c r="C68" s="4"/>
      <c r="D68" s="4"/>
      <c r="E68" s="256"/>
      <c r="F68" s="4"/>
      <c r="G68" s="4"/>
      <c r="H68" s="4"/>
      <c r="I68" s="4"/>
      <c r="J68" s="232"/>
      <c r="K68" s="4"/>
      <c r="L68" s="4"/>
      <c r="M68" s="4"/>
      <c r="N68" s="4"/>
      <c r="O68" s="232"/>
      <c r="P68" s="4"/>
      <c r="Q68" s="4"/>
      <c r="R68" s="4"/>
      <c r="S68" s="4"/>
      <c r="T68" s="4"/>
      <c r="U68" s="4"/>
      <c r="V68" s="4"/>
    </row>
    <row r="69" spans="1:22" ht="15" customHeight="1">
      <c r="A69" s="4"/>
      <c r="B69" s="4"/>
      <c r="C69" s="4"/>
      <c r="D69" s="4"/>
      <c r="E69" s="256"/>
      <c r="F69" s="4"/>
      <c r="G69" s="4"/>
      <c r="H69" s="4"/>
      <c r="I69" s="4"/>
      <c r="J69" s="232"/>
      <c r="K69" s="4"/>
      <c r="L69" s="4"/>
      <c r="M69" s="4"/>
      <c r="N69" s="4"/>
      <c r="O69" s="232"/>
      <c r="P69" s="4"/>
      <c r="Q69" s="4"/>
      <c r="R69" s="4"/>
      <c r="S69" s="4"/>
      <c r="T69" s="4"/>
      <c r="U69" s="4"/>
      <c r="V69" s="4"/>
    </row>
    <row r="70" spans="1:22" ht="15" customHeight="1">
      <c r="A70" s="4"/>
      <c r="B70" s="4"/>
      <c r="C70" s="4"/>
      <c r="D70" s="4"/>
      <c r="E70" s="256"/>
      <c r="F70" s="4"/>
      <c r="G70" s="4"/>
      <c r="H70" s="4"/>
      <c r="I70" s="4"/>
      <c r="J70" s="232"/>
      <c r="K70" s="4"/>
      <c r="L70" s="4"/>
      <c r="M70" s="4"/>
      <c r="N70" s="4"/>
      <c r="O70" s="232"/>
      <c r="P70" s="4"/>
      <c r="Q70" s="4"/>
      <c r="R70" s="4"/>
      <c r="S70" s="4"/>
      <c r="T70" s="4"/>
      <c r="U70" s="4"/>
      <c r="V70" s="4"/>
    </row>
    <row r="71" spans="1:22" ht="15" customHeight="1">
      <c r="A71" s="4"/>
      <c r="B71" s="4"/>
      <c r="C71" s="4"/>
      <c r="D71" s="4"/>
      <c r="E71" s="256"/>
      <c r="F71" s="4"/>
      <c r="G71" s="4"/>
      <c r="H71" s="4"/>
      <c r="I71" s="4"/>
      <c r="J71" s="232"/>
      <c r="K71" s="4"/>
      <c r="L71" s="4"/>
      <c r="M71" s="4"/>
      <c r="N71" s="4"/>
      <c r="O71" s="232"/>
      <c r="P71" s="4"/>
      <c r="Q71" s="4"/>
      <c r="R71" s="4"/>
      <c r="S71" s="4"/>
      <c r="T71" s="4"/>
      <c r="U71" s="4"/>
      <c r="V71" s="4"/>
    </row>
    <row r="72" spans="1:22" ht="15" customHeight="1">
      <c r="A72" s="4"/>
      <c r="B72" s="4"/>
      <c r="C72" s="4"/>
      <c r="D72" s="4"/>
      <c r="E72" s="256"/>
      <c r="F72" s="4"/>
      <c r="G72" s="4"/>
      <c r="H72" s="4"/>
      <c r="I72" s="4"/>
      <c r="J72" s="232"/>
      <c r="K72" s="4"/>
      <c r="L72" s="4"/>
      <c r="M72" s="4"/>
      <c r="N72" s="4"/>
      <c r="O72" s="232"/>
      <c r="P72" s="4"/>
      <c r="Q72" s="4"/>
      <c r="R72" s="4"/>
      <c r="S72" s="4"/>
      <c r="T72" s="4"/>
      <c r="U72" s="4"/>
      <c r="V72" s="4"/>
    </row>
    <row r="73" spans="1:22" ht="15" customHeight="1">
      <c r="A73" s="4"/>
      <c r="B73" s="4"/>
      <c r="C73" s="4"/>
      <c r="D73" s="4"/>
      <c r="E73" s="256"/>
      <c r="F73" s="4"/>
      <c r="G73" s="4"/>
      <c r="H73" s="4"/>
      <c r="I73" s="4"/>
      <c r="J73" s="232"/>
      <c r="K73" s="4"/>
      <c r="L73" s="4"/>
      <c r="M73" s="4"/>
      <c r="N73" s="4"/>
      <c r="O73" s="232"/>
      <c r="P73" s="4"/>
      <c r="Q73" s="4"/>
      <c r="R73" s="4"/>
      <c r="S73" s="4"/>
      <c r="T73" s="4"/>
      <c r="U73" s="4"/>
      <c r="V73" s="4"/>
    </row>
    <row r="74" spans="1:22" ht="15" customHeight="1">
      <c r="A74" s="4"/>
      <c r="B74" s="4"/>
      <c r="C74" s="4"/>
      <c r="D74" s="4"/>
      <c r="E74" s="256"/>
      <c r="F74" s="4"/>
      <c r="G74" s="4"/>
      <c r="H74" s="4"/>
      <c r="I74" s="4"/>
      <c r="J74" s="232"/>
      <c r="K74" s="4"/>
      <c r="L74" s="4"/>
      <c r="M74" s="4"/>
      <c r="N74" s="4"/>
      <c r="O74" s="232"/>
      <c r="P74" s="4"/>
      <c r="Q74" s="4"/>
      <c r="R74" s="4"/>
      <c r="S74" s="4"/>
      <c r="T74" s="4"/>
      <c r="U74" s="4"/>
      <c r="V74" s="4"/>
    </row>
  </sheetData>
  <sheetProtection algorithmName="SHA-512" hashValue="5zvkTN7vrhC2MVaqInnzpyDS/+ddgf9wqVNy41KEsqaVOTbGPfW0GTioxIlmKox9kBtaC6jZhWv0V8RNJDB22g==" saltValue="4yUKq8KfYsKZ/iyghqJIAA==" spinCount="100000" sheet="1" formatCells="0" formatColumns="0" formatRows="0" autoFilter="0"/>
  <mergeCells count="8">
    <mergeCell ref="C52:L52"/>
    <mergeCell ref="F17:K17"/>
    <mergeCell ref="F19:K19"/>
    <mergeCell ref="K2:L2"/>
    <mergeCell ref="D2:F2"/>
    <mergeCell ref="G45:I45"/>
    <mergeCell ref="C50:L50"/>
    <mergeCell ref="C51:L51"/>
  </mergeCells>
  <hyperlinks>
    <hyperlink ref="D2:F2" location="'FORM-I'!A1" display="'FORM-I'!A1" xr:uid="{0640AB4B-35DF-42D5-804A-9587FF8C8F01}"/>
    <hyperlink ref="B2" location="'DATA-WL5'!A5" display="'DATA-WL5'!A5" xr:uid="{DCD07166-E403-4607-99C9-61348F00AD2A}"/>
  </hyperlinks>
  <printOptions horizontalCentered="1"/>
  <pageMargins left="0.19685039370078741" right="0.19685039370078741" top="0.39370078740157483" bottom="0.19685039370078741" header="0.31496062992125984" footer="0.31496062992125984"/>
  <pageSetup paperSize="9" scale="97" orientation="portrait" r:id="rId1"/>
  <headerFooter>
    <oddHeader>&amp;R&amp;"Aptos"&amp;10&amp;K000000 Restricted&amp;1#_x000D_</oddHeader>
  </headerFooter>
  <ignoredErrors>
    <ignoredError sqref="D24:D43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85089" r:id="rId4" name="Button 1">
              <controlPr defaultSize="0" print="0" autoFill="0" autoPict="0" macro="[0]!Export_objednavky">
                <anchor moveWithCells="1" sizeWithCells="1">
                  <from>
                    <xdr:col>8</xdr:col>
                    <xdr:colOff>601980</xdr:colOff>
                    <xdr:row>59</xdr:row>
                    <xdr:rowOff>0</xdr:rowOff>
                  </from>
                  <to>
                    <xdr:col>12</xdr:col>
                    <xdr:colOff>7620</xdr:colOff>
                    <xdr:row>60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2A01-039E-4FF1-8DFB-E9204686DC35}">
  <sheetPr codeName="List42">
    <tabColor rgb="FFFF0000"/>
  </sheetPr>
  <dimension ref="A1:AL10262"/>
  <sheetViews>
    <sheetView showGridLines="0" zoomScaleNormal="100" workbookViewId="0">
      <selection activeCell="P1" sqref="P1:XFD1048576"/>
    </sheetView>
  </sheetViews>
  <sheetFormatPr defaultColWidth="0" defaultRowHeight="13.8"/>
  <cols>
    <col min="1" max="1" width="2" style="11" customWidth="1"/>
    <col min="2" max="2" width="11.19921875" style="11" bestFit="1" customWidth="1"/>
    <col min="3" max="3" width="60.8984375" style="11" customWidth="1"/>
    <col min="4" max="4" width="5.09765625" style="11" bestFit="1" customWidth="1"/>
    <col min="5" max="5" width="2.3984375" style="11" customWidth="1"/>
    <col min="6" max="6" width="2.19921875" style="11" customWidth="1"/>
    <col min="7" max="7" width="12" style="11" customWidth="1"/>
    <col min="8" max="8" width="5.5" style="11" customWidth="1"/>
    <col min="9" max="10" width="12" style="11" customWidth="1"/>
    <col min="11" max="11" width="9" style="11" customWidth="1"/>
    <col min="12" max="12" width="21.59765625" style="11" customWidth="1"/>
    <col min="13" max="13" width="9" style="11" customWidth="1"/>
    <col min="14" max="14" width="5.3984375" style="11" customWidth="1"/>
    <col min="15" max="15" width="8.8984375" style="11" customWidth="1"/>
    <col min="16" max="16" width="12.69921875" style="11" hidden="1"/>
    <col min="17" max="17" width="9" style="11" hidden="1"/>
    <col min="18" max="18" width="36" style="11" hidden="1"/>
    <col min="19" max="19" width="9" style="11" hidden="1"/>
    <col min="20" max="20" width="49.59765625" style="11" hidden="1"/>
    <col min="21" max="21" width="9" style="11" hidden="1"/>
    <col min="22" max="22" width="7.5" style="11" hidden="1"/>
    <col min="23" max="35" width="9" style="11" hidden="1"/>
    <col min="36" max="36" width="20.59765625" style="11" hidden="1"/>
    <col min="37" max="16384" width="9" style="11" hidden="1"/>
  </cols>
  <sheetData>
    <row r="1" spans="1:38" ht="14.4" thickBot="1">
      <c r="B1" s="1"/>
      <c r="C1" s="1"/>
      <c r="D1" s="1"/>
      <c r="E1" s="2"/>
      <c r="F1" s="1"/>
      <c r="G1" s="48"/>
      <c r="H1" s="48"/>
      <c r="I1" s="1"/>
      <c r="J1" s="2"/>
      <c r="N1" s="15"/>
      <c r="O1" s="15"/>
      <c r="P1" s="15"/>
      <c r="Q1" s="15"/>
      <c r="R1" s="15" t="s">
        <v>969</v>
      </c>
      <c r="S1" s="15" t="s">
        <v>970</v>
      </c>
      <c r="T1" s="15" t="s">
        <v>971</v>
      </c>
      <c r="U1" s="15" t="s">
        <v>973</v>
      </c>
      <c r="V1" s="15" t="s">
        <v>972</v>
      </c>
    </row>
    <row r="2" spans="1:38" ht="14.4" thickBot="1">
      <c r="B2" s="1"/>
      <c r="C2" s="1" t="str">
        <f>Verzie!E115</f>
        <v>Prodejce:</v>
      </c>
      <c r="D2" s="1"/>
      <c r="E2" s="2"/>
      <c r="F2" s="1"/>
      <c r="G2" s="48"/>
      <c r="H2" s="48"/>
      <c r="I2" s="1"/>
      <c r="J2" s="49" t="s">
        <v>2</v>
      </c>
      <c r="O2" s="283"/>
      <c r="P2" s="283"/>
      <c r="Q2" s="283"/>
    </row>
    <row r="3" spans="1:38" ht="14.4" thickBot="1">
      <c r="B3" s="1"/>
      <c r="C3" s="50" t="s">
        <v>87</v>
      </c>
      <c r="D3" s="1"/>
      <c r="E3" s="2"/>
      <c r="F3" s="1"/>
      <c r="G3" s="48"/>
      <c r="H3" s="48"/>
      <c r="I3" s="1"/>
      <c r="J3" s="51"/>
    </row>
    <row r="4" spans="1:38" ht="14.4" thickBot="1">
      <c r="B4" s="1"/>
      <c r="C4" s="52" t="s">
        <v>88</v>
      </c>
      <c r="D4" s="1"/>
      <c r="E4" s="2"/>
      <c r="F4" s="1"/>
      <c r="G4" s="48"/>
      <c r="H4" s="48"/>
    </row>
    <row r="5" spans="1:38" ht="14.4" thickBot="1">
      <c r="B5" s="1"/>
      <c r="C5" s="52" t="s">
        <v>89</v>
      </c>
      <c r="D5" s="1"/>
      <c r="E5" s="2"/>
      <c r="F5" s="1"/>
      <c r="G5" s="48"/>
      <c r="H5" s="48"/>
      <c r="I5" s="1"/>
    </row>
    <row r="6" spans="1:38" ht="15" thickBot="1">
      <c r="B6" s="1"/>
      <c r="C6" s="52" t="s">
        <v>90</v>
      </c>
      <c r="D6" s="1"/>
      <c r="E6" s="2"/>
      <c r="F6" s="1"/>
      <c r="G6" s="48"/>
      <c r="H6" s="48"/>
      <c r="I6" s="53" t="str">
        <f>Verzie!E137&amp;" : "</f>
        <v xml:space="preserve">Verze  : </v>
      </c>
      <c r="J6" s="54" t="str">
        <f>Verzie!E138</f>
        <v>1.0.3</v>
      </c>
      <c r="AH6" s="304"/>
      <c r="AI6" s="305"/>
      <c r="AJ6" s="305"/>
      <c r="AK6" s="305"/>
      <c r="AL6" s="305"/>
    </row>
    <row r="7" spans="1:38" ht="15" thickBot="1">
      <c r="B7" s="1"/>
      <c r="C7" s="52" t="s">
        <v>91</v>
      </c>
      <c r="D7" s="1"/>
      <c r="E7" s="2"/>
      <c r="F7" s="1"/>
      <c r="G7" s="48"/>
      <c r="H7" s="48"/>
      <c r="I7" s="1"/>
      <c r="J7" s="1"/>
      <c r="AH7" s="306"/>
      <c r="AI7" s="305"/>
      <c r="AJ7" s="305"/>
      <c r="AK7" s="307"/>
      <c r="AL7" s="308"/>
    </row>
    <row r="8" spans="1:38" ht="15" thickBot="1">
      <c r="B8" s="1"/>
      <c r="C8" s="55" t="s">
        <v>92</v>
      </c>
      <c r="D8" s="1"/>
      <c r="E8" s="2"/>
      <c r="F8" s="1"/>
      <c r="G8" s="48"/>
      <c r="H8" s="48"/>
      <c r="I8" s="53" t="str">
        <f>Verzie!E139&amp;" : "</f>
        <v xml:space="preserve">Platnost cenníku od : </v>
      </c>
      <c r="J8" s="56">
        <v>45597</v>
      </c>
      <c r="AH8" s="306"/>
      <c r="AI8" s="305"/>
      <c r="AJ8" s="305"/>
      <c r="AK8" s="307"/>
      <c r="AL8" s="308"/>
    </row>
    <row r="9" spans="1:38" ht="15" thickBot="1">
      <c r="B9" s="1"/>
      <c r="C9" s="1"/>
      <c r="D9" s="1"/>
      <c r="E9" s="2"/>
      <c r="F9" s="1"/>
      <c r="G9" s="57"/>
      <c r="H9" s="57"/>
      <c r="I9" s="1"/>
      <c r="J9" s="1"/>
      <c r="AH9" s="306"/>
      <c r="AI9" s="305"/>
      <c r="AJ9" s="305"/>
      <c r="AK9" s="307"/>
      <c r="AL9" s="308"/>
    </row>
    <row r="10" spans="1:38" ht="25.2" thickBot="1">
      <c r="B10" s="58" t="str">
        <f>Verzie!E127</f>
        <v>Číslo artiklu</v>
      </c>
      <c r="C10" s="59" t="str">
        <f>Verzie!E128</f>
        <v>Název</v>
      </c>
      <c r="D10" s="60" t="str">
        <f>Verzie!E129</f>
        <v>balení</v>
      </c>
      <c r="E10" s="61" t="str">
        <f>Verzie!E129</f>
        <v>balení</v>
      </c>
      <c r="F10" s="60"/>
      <c r="G10" s="62" t="s">
        <v>885</v>
      </c>
      <c r="H10" s="63" t="str">
        <f>IF(Verzie!E1="CZK","CZK","EUR")</f>
        <v>CZK</v>
      </c>
      <c r="I10" s="64" t="str">
        <f>Verzie!E135</f>
        <v>Volné pole</v>
      </c>
      <c r="J10" s="65" t="str">
        <f>Verzie!E136</f>
        <v>Kód prodejce</v>
      </c>
      <c r="L10" s="66" t="str">
        <f>Verzie!E141</f>
        <v>nákupní ceny, tj. ceny se slevou od prodejce</v>
      </c>
      <c r="R10" s="299" t="s">
        <v>974</v>
      </c>
      <c r="S10" s="299" t="s">
        <v>975</v>
      </c>
      <c r="T10" s="299"/>
      <c r="U10" s="299" t="s">
        <v>976</v>
      </c>
      <c r="AH10" s="306"/>
      <c r="AI10" s="305"/>
      <c r="AJ10" s="305"/>
      <c r="AK10" s="307"/>
      <c r="AL10" s="308"/>
    </row>
    <row r="11" spans="1:38" ht="14.4">
      <c r="A11" s="67"/>
      <c r="B11" s="68">
        <v>9339352</v>
      </c>
      <c r="C11" s="69" t="str">
        <f>IF(Verzie!$E$1="CZK",R11,IF(Verzie!$E$1="SK",T11,IF(Verzie!$E$1="HU",V11,"")))</f>
        <v>WINGLINE L NEW DO 25 KG, SE ZAVÍRACÍMI PRUŽINAMI, S DOLNÍM VEDENÍM, SADA LEVÁ ŠEDÁ</v>
      </c>
      <c r="D11" s="70">
        <v>1</v>
      </c>
      <c r="E11" s="71" t="s">
        <v>11</v>
      </c>
      <c r="F11" s="72"/>
      <c r="G11" s="73">
        <v>556.35982999999999</v>
      </c>
      <c r="H11" s="74" t="str">
        <f>IF(G11="","",$H$10)</f>
        <v>CZK</v>
      </c>
      <c r="I11" s="82" t="s">
        <v>11</v>
      </c>
      <c r="J11" s="300" t="s">
        <v>1551</v>
      </c>
      <c r="L11" s="75">
        <f>G11*(1-'FORM-I'!$V$22/100)</f>
        <v>556.35982999999999</v>
      </c>
      <c r="O11" s="283" t="e">
        <f>IF(AND('DATA-WL2'!$AV$22="bez",'DATA-WL1'!$AV$38="TAZ",'DATA-WL1'!$AV$50="S",OR('DATA-WL1'!$AV$34="L",'DATA-WL1'!$AV$34=4),'DATA-WL1'!$AW$44=0),1,"")</f>
        <v>#VALUE!</v>
      </c>
      <c r="R11" s="11" t="s">
        <v>977</v>
      </c>
      <c r="S11" s="11">
        <v>518.96180000000004</v>
      </c>
      <c r="T11" s="11" t="s">
        <v>670</v>
      </c>
      <c r="U11" s="11">
        <v>20.758499999999998</v>
      </c>
      <c r="AH11" s="306"/>
      <c r="AI11" s="305"/>
      <c r="AJ11" s="305"/>
      <c r="AK11" s="307"/>
      <c r="AL11" s="308"/>
    </row>
    <row r="12" spans="1:38" ht="14.4">
      <c r="A12" s="99"/>
      <c r="B12" s="76">
        <v>9339354</v>
      </c>
      <c r="C12" s="77" t="str">
        <f>IF(Verzie!$E$1="CZK",R12,IF(Verzie!$E$1="SK",T12,IF(Verzie!$E$1="HU",V12,"")))</f>
        <v>WINGLINE L NEW DO 25 KG, SE ZAVÍRACÍMI PRUŽINAMI, S DOLNÍM VEDENÍM, SADA LEVÁ BÍLÁ</v>
      </c>
      <c r="D12" s="78">
        <v>1</v>
      </c>
      <c r="E12" s="79" t="s">
        <v>11</v>
      </c>
      <c r="F12" s="80"/>
      <c r="G12" s="88">
        <v>611.99337000000003</v>
      </c>
      <c r="H12" s="81" t="str">
        <f t="shared" ref="H12:H75" si="0">IF(G12="","",$H$10)</f>
        <v>CZK</v>
      </c>
      <c r="I12" s="82" t="s">
        <v>11</v>
      </c>
      <c r="J12" s="300" t="s">
        <v>1552</v>
      </c>
      <c r="L12" s="75">
        <f>G12*(1-'FORM-I'!$V$22/100)</f>
        <v>611.99337000000003</v>
      </c>
      <c r="N12" s="11" t="e">
        <f>VLOOKUP(B12,$B$11:B11,1,FALSE)</f>
        <v>#N/A</v>
      </c>
      <c r="O12" s="283" t="e">
        <f>IF(AND('DATA-WL2'!$AV$22="bez",'DATA-WL1'!$AV$38="TAZ",'DATA-WL1'!$AV$50="B",OR('DATA-WL1'!$AV$34="L",'DATA-WL1'!$AV$34=4),'DATA-WL1'!$AW$44=0),1,"")</f>
        <v>#VALUE!</v>
      </c>
      <c r="R12" s="11" t="s">
        <v>978</v>
      </c>
      <c r="S12" s="11">
        <v>570.85529999999994</v>
      </c>
      <c r="T12" s="11" t="s">
        <v>671</v>
      </c>
      <c r="U12" s="11">
        <v>22.834199999999999</v>
      </c>
      <c r="AH12" s="306"/>
      <c r="AI12" s="305"/>
      <c r="AJ12" s="305"/>
      <c r="AK12" s="307"/>
      <c r="AL12" s="308"/>
    </row>
    <row r="13" spans="1:38" ht="14.4">
      <c r="A13" s="107"/>
      <c r="B13" s="83">
        <v>9339356</v>
      </c>
      <c r="C13" s="84" t="str">
        <f>IF(Verzie!$E$1="CZK",R13,IF(Verzie!$E$1="SK",T13,IF(Verzie!$E$1="HU",V13,"")))</f>
        <v>WINGLINE L NEW DO 25 KG, SE ZAVÍRACÍMI PRUŽINAMI, S DOLNÍM VEDENÍM, SADA LEVÁ ANTRACIT</v>
      </c>
      <c r="D13" s="85">
        <v>1</v>
      </c>
      <c r="E13" s="79" t="s">
        <v>11</v>
      </c>
      <c r="F13" s="87"/>
      <c r="G13" s="88">
        <v>611.99337000000003</v>
      </c>
      <c r="H13" s="89" t="str">
        <f t="shared" si="0"/>
        <v>CZK</v>
      </c>
      <c r="I13" s="90" t="s">
        <v>11</v>
      </c>
      <c r="J13" s="300" t="s">
        <v>1553</v>
      </c>
      <c r="L13" s="75">
        <f>G13*(1-'FORM-I'!$V$22/100)</f>
        <v>611.99337000000003</v>
      </c>
      <c r="N13" s="11" t="e">
        <f>VLOOKUP(B13,$B$11:B12,1,FALSE)</f>
        <v>#N/A</v>
      </c>
      <c r="O13" s="283" t="e">
        <f>IF(AND('DATA-WL2'!$AV$22="bez",'DATA-WL1'!$AV$38="TAZ",'DATA-WL1'!$AV$50="A",OR('DATA-WL1'!$AV$34="L",'DATA-WL1'!$AV$34=4),'DATA-WL1'!$AW$44=0),1,"")</f>
        <v>#VALUE!</v>
      </c>
      <c r="R13" s="11" t="s">
        <v>979</v>
      </c>
      <c r="S13" s="11">
        <v>570.85529999999994</v>
      </c>
      <c r="T13" s="11" t="s">
        <v>672</v>
      </c>
      <c r="U13" s="11">
        <v>22.834199999999999</v>
      </c>
      <c r="AH13" s="306"/>
      <c r="AI13" s="305"/>
      <c r="AJ13" s="305"/>
      <c r="AK13" s="307"/>
      <c r="AL13" s="308"/>
    </row>
    <row r="14" spans="1:38" ht="14.4">
      <c r="A14" s="67"/>
      <c r="B14" s="83">
        <v>9339357</v>
      </c>
      <c r="C14" s="84" t="str">
        <f>IF(Verzie!$E$1="CZK",R14,IF(Verzie!$E$1="SK",T14,IF(Verzie!$E$1="HU",V14,"")))</f>
        <v>WINGLINE L NEW DO 25 KG, BEZ ZAVÍRACÍCH PRUŽIN, S DOLNÍM VEDENÍM, SADA LEVÁ ŠEDÁ</v>
      </c>
      <c r="D14" s="85">
        <v>1</v>
      </c>
      <c r="E14" s="79" t="s">
        <v>11</v>
      </c>
      <c r="F14" s="87"/>
      <c r="G14" s="88">
        <v>556.35982999999999</v>
      </c>
      <c r="H14" s="89" t="str">
        <f t="shared" si="0"/>
        <v>CZK</v>
      </c>
      <c r="I14" s="195" t="s">
        <v>11</v>
      </c>
      <c r="J14" s="300" t="s">
        <v>1554</v>
      </c>
      <c r="L14" s="75">
        <f>G14*(1-'FORM-I'!$V$22/100)</f>
        <v>556.35982999999999</v>
      </c>
      <c r="N14" s="11" t="e">
        <f>VLOOKUP(B14,$B$11:B13,1,FALSE)</f>
        <v>#N/A</v>
      </c>
      <c r="O14" s="283" t="e">
        <f>IF(AND(OR('DATA-WL2'!$AV$22="P2O",'DATA-WL2'!$AV$22="PUL",'DATA-WL2'!$AV$22="SIS"),'DATA-WL1'!$AV$38="TAZ",'DATA-WL1'!$AV$50="S",OR('DATA-WL1'!$AV$34="L",'DATA-WL1'!$AV$34=4),'DATA-WL1'!$AW$44=0),1,"")</f>
        <v>#VALUE!</v>
      </c>
      <c r="R14" s="11" t="s">
        <v>980</v>
      </c>
      <c r="S14" s="11">
        <v>518.96180000000004</v>
      </c>
      <c r="T14" s="11" t="s">
        <v>673</v>
      </c>
      <c r="U14" s="11">
        <v>20.758499999999998</v>
      </c>
      <c r="AH14" s="306"/>
      <c r="AI14" s="305"/>
      <c r="AJ14" s="305"/>
      <c r="AK14" s="307"/>
      <c r="AL14" s="308"/>
    </row>
    <row r="15" spans="1:38" ht="14.4">
      <c r="A15" s="99"/>
      <c r="B15" s="83">
        <v>9339363</v>
      </c>
      <c r="C15" s="84" t="str">
        <f>IF(Verzie!$E$1="CZK",R15,IF(Verzie!$E$1="SK",T15,IF(Verzie!$E$1="HU",V15,"")))</f>
        <v>WINGLINE L NEW DO 25 KG, BEZ ZAVÍRACÍCH PRUŽIN, S DOLNÍM VEDENÍM, SADA LEVÁ BÍLÁ</v>
      </c>
      <c r="D15" s="85">
        <v>1</v>
      </c>
      <c r="E15" s="79" t="s">
        <v>11</v>
      </c>
      <c r="F15" s="87"/>
      <c r="G15" s="88">
        <v>611.99337000000003</v>
      </c>
      <c r="H15" s="89" t="str">
        <f t="shared" si="0"/>
        <v>CZK</v>
      </c>
      <c r="I15" s="195" t="s">
        <v>11</v>
      </c>
      <c r="J15" s="300" t="s">
        <v>1555</v>
      </c>
      <c r="L15" s="75">
        <f>G15*(1-'FORM-I'!$V$22/100)</f>
        <v>611.99337000000003</v>
      </c>
      <c r="N15" s="11" t="e">
        <f>VLOOKUP(B15,$B$11:B14,1,FALSE)</f>
        <v>#N/A</v>
      </c>
      <c r="O15" s="283" t="e">
        <f>IF(AND(OR('DATA-WL2'!$AV$22="P2O",'DATA-WL2'!$AV$22="PUL",'DATA-WL2'!$AV$22="SIS"),'DATA-WL1'!$AV$38="TAZ",'DATA-WL1'!$AV$50="B",OR('DATA-WL1'!$AV$34="L",'DATA-WL1'!$AV$34=4),'DATA-WL1'!$AW$44=0),1,"")</f>
        <v>#VALUE!</v>
      </c>
      <c r="R15" s="11" t="s">
        <v>981</v>
      </c>
      <c r="S15" s="11">
        <v>570.85529999999994</v>
      </c>
      <c r="T15" s="11" t="s">
        <v>674</v>
      </c>
      <c r="U15" s="11">
        <v>22.834199999999999</v>
      </c>
      <c r="AH15" s="306"/>
      <c r="AI15" s="305"/>
      <c r="AJ15" s="305"/>
      <c r="AK15" s="307"/>
      <c r="AL15" s="308"/>
    </row>
    <row r="16" spans="1:38" ht="14.4">
      <c r="A16" s="107"/>
      <c r="B16" s="83">
        <v>9339364</v>
      </c>
      <c r="C16" s="84" t="str">
        <f>IF(Verzie!$E$1="CZK",R16,IF(Verzie!$E$1="SK",T16,IF(Verzie!$E$1="HU",V16,"")))</f>
        <v>WINGLINE L NEW DO 25 KG, BEZ ZAVÍRACÍCH PRUŽIN, S DOLNÍM VEDENÍM, SADA LEVÁ ANTRACIT</v>
      </c>
      <c r="D16" s="85">
        <v>1</v>
      </c>
      <c r="E16" s="79" t="s">
        <v>11</v>
      </c>
      <c r="F16" s="87"/>
      <c r="G16" s="88">
        <v>611.99337000000003</v>
      </c>
      <c r="H16" s="89" t="str">
        <f t="shared" si="0"/>
        <v>CZK</v>
      </c>
      <c r="I16" s="90" t="s">
        <v>11</v>
      </c>
      <c r="J16" s="300" t="s">
        <v>1556</v>
      </c>
      <c r="L16" s="75">
        <f>G16*(1-'FORM-I'!$V$22/100)</f>
        <v>611.99337000000003</v>
      </c>
      <c r="N16" s="11" t="e">
        <f>VLOOKUP(B16,$B$11:B15,1,FALSE)</f>
        <v>#N/A</v>
      </c>
      <c r="O16" s="283" t="e">
        <f>IF(AND(OR('DATA-WL2'!$AV$22="P2O",'DATA-WL2'!$AV$22="PUL",'DATA-WL2'!$AV$22="SIS"),'DATA-WL1'!$AV$38="TAZ",'DATA-WL1'!$AV$50="A",OR('DATA-WL1'!$AV$34="L",'DATA-WL1'!$AV$34=4),'DATA-WL1'!$AW$44=0),1,"")</f>
        <v>#VALUE!</v>
      </c>
      <c r="R16" s="11" t="s">
        <v>982</v>
      </c>
      <c r="S16" s="11">
        <v>570.85529999999994</v>
      </c>
      <c r="T16" s="11" t="s">
        <v>675</v>
      </c>
      <c r="U16" s="11">
        <v>22.834199999999999</v>
      </c>
      <c r="AH16" s="306"/>
      <c r="AI16" s="305"/>
      <c r="AJ16" s="305"/>
      <c r="AK16" s="307"/>
      <c r="AL16" s="308"/>
    </row>
    <row r="17" spans="1:38" ht="14.4">
      <c r="A17" s="67"/>
      <c r="B17" s="83">
        <v>9339344</v>
      </c>
      <c r="C17" s="84" t="str">
        <f>IF(Verzie!$E$1="CZK",R17,IF(Verzie!$E$1="SK",T17,IF(Verzie!$E$1="HU",V17,"")))</f>
        <v>WINGLINE L NEW DO 25 KG, SE ZAVÍRACÍMI PRUŽINAMI, S DOLNÍM VEDENÍM, SADA PRAVÁ ŠEDÁ</v>
      </c>
      <c r="D17" s="85">
        <v>1</v>
      </c>
      <c r="E17" s="79" t="s">
        <v>11</v>
      </c>
      <c r="F17" s="87"/>
      <c r="G17" s="88">
        <v>556.35982999999999</v>
      </c>
      <c r="H17" s="89" t="str">
        <f t="shared" si="0"/>
        <v>CZK</v>
      </c>
      <c r="I17" s="90" t="s">
        <v>11</v>
      </c>
      <c r="J17" s="300" t="s">
        <v>1545</v>
      </c>
      <c r="L17" s="75">
        <f>G17*(1-'FORM-I'!$V$22/100)</f>
        <v>556.35982999999999</v>
      </c>
      <c r="N17" s="11" t="e">
        <f>VLOOKUP(B17,$B$11:B16,1,FALSE)</f>
        <v>#N/A</v>
      </c>
      <c r="O17" s="283" t="e">
        <f>IF(AND('DATA-WL2'!$AV$22="bez",'DATA-WL1'!$AV$38="TAZ",'DATA-WL1'!$AV$50="S",OR('DATA-WL1'!$AV$34="P",'DATA-WL1'!$AV$34=4),'DATA-WL1'!$AW$44=0),1,"")</f>
        <v>#VALUE!</v>
      </c>
      <c r="R17" s="11" t="s">
        <v>983</v>
      </c>
      <c r="S17" s="11">
        <v>518.96180000000004</v>
      </c>
      <c r="T17" s="11" t="s">
        <v>676</v>
      </c>
      <c r="U17" s="11">
        <v>20.758499999999998</v>
      </c>
      <c r="AH17" s="306"/>
      <c r="AI17" s="305"/>
      <c r="AJ17" s="305"/>
      <c r="AK17" s="307"/>
      <c r="AL17" s="308"/>
    </row>
    <row r="18" spans="1:38" ht="14.4">
      <c r="A18" s="99"/>
      <c r="B18" s="83">
        <v>9339346</v>
      </c>
      <c r="C18" s="84" t="str">
        <f>IF(Verzie!$E$1="CZK",R18,IF(Verzie!$E$1="SK",T18,IF(Verzie!$E$1="HU",V18,"")))</f>
        <v>WINGLINE L NEW DO 25 KG, SE ZAVÍRACÍMI PRUŽINAMI, S DOLNÍM VEDENÍM, SADA PRAVÁ BÍLÁ</v>
      </c>
      <c r="D18" s="85">
        <v>1</v>
      </c>
      <c r="E18" s="79" t="s">
        <v>11</v>
      </c>
      <c r="F18" s="87"/>
      <c r="G18" s="88">
        <v>611.99337000000003</v>
      </c>
      <c r="H18" s="89" t="str">
        <f t="shared" si="0"/>
        <v>CZK</v>
      </c>
      <c r="I18" s="195" t="s">
        <v>11</v>
      </c>
      <c r="J18" s="300" t="s">
        <v>1546</v>
      </c>
      <c r="L18" s="75">
        <f>G18*(1-'FORM-I'!$V$22/100)</f>
        <v>611.99337000000003</v>
      </c>
      <c r="N18" s="11" t="e">
        <f>VLOOKUP(B18,$B$11:B17,1,FALSE)</f>
        <v>#N/A</v>
      </c>
      <c r="O18" s="283" t="e">
        <f>IF(AND('DATA-WL2'!$AV$22="bez",'DATA-WL1'!$AV$38="TAZ",'DATA-WL1'!$AV$50="B",OR('DATA-WL1'!$AV$34="P",'DATA-WL1'!$AV$34=4),'DATA-WL1'!$AW$44=0),1,"")</f>
        <v>#VALUE!</v>
      </c>
      <c r="R18" s="11" t="s">
        <v>984</v>
      </c>
      <c r="S18" s="11">
        <v>570.85529999999994</v>
      </c>
      <c r="T18" s="11" t="s">
        <v>677</v>
      </c>
      <c r="U18" s="11">
        <v>22.834199999999999</v>
      </c>
      <c r="AH18" s="306"/>
      <c r="AI18" s="305"/>
      <c r="AJ18" s="305"/>
      <c r="AK18" s="307"/>
      <c r="AL18" s="308"/>
    </row>
    <row r="19" spans="1:38" ht="14.4">
      <c r="A19" s="107"/>
      <c r="B19" s="83">
        <v>9339347</v>
      </c>
      <c r="C19" s="84" t="str">
        <f>IF(Verzie!$E$1="CZK",R19,IF(Verzie!$E$1="SK",T19,IF(Verzie!$E$1="HU",V19,"")))</f>
        <v>WINGLINE L NEW DO 25 KG, SE ZAVÍRACÍMI PRUŽINAMI, S DOLNÍM VEDENÍM, SADA PRAVÁ ANTRACIT</v>
      </c>
      <c r="D19" s="85">
        <v>1</v>
      </c>
      <c r="E19" s="79" t="s">
        <v>11</v>
      </c>
      <c r="F19" s="87"/>
      <c r="G19" s="88">
        <v>611.99337000000003</v>
      </c>
      <c r="H19" s="89" t="str">
        <f t="shared" si="0"/>
        <v>CZK</v>
      </c>
      <c r="I19" s="195" t="s">
        <v>11</v>
      </c>
      <c r="J19" s="300" t="s">
        <v>1547</v>
      </c>
      <c r="L19" s="75">
        <f>G19*(1-'FORM-I'!$V$22/100)</f>
        <v>611.99337000000003</v>
      </c>
      <c r="N19" s="11" t="e">
        <f>VLOOKUP(B19,$B$11:B18,1,FALSE)</f>
        <v>#N/A</v>
      </c>
      <c r="O19" s="283" t="e">
        <f>IF(AND('DATA-WL2'!$AV$22="bez",'DATA-WL1'!$AV$38="TAZ",'DATA-WL1'!$AV$50="A",OR('DATA-WL1'!$AV$34="P",'DATA-WL1'!$AV$34=4),'DATA-WL1'!$AW$44=0),1,"")</f>
        <v>#VALUE!</v>
      </c>
      <c r="R19" s="11" t="s">
        <v>985</v>
      </c>
      <c r="S19" s="11">
        <v>570.85529999999994</v>
      </c>
      <c r="T19" s="11" t="s">
        <v>678</v>
      </c>
      <c r="U19" s="11">
        <v>22.834199999999999</v>
      </c>
      <c r="AH19" s="306"/>
      <c r="AI19" s="305"/>
      <c r="AJ19" s="305"/>
      <c r="AK19" s="307"/>
      <c r="AL19" s="308"/>
    </row>
    <row r="20" spans="1:38" ht="14.4">
      <c r="A20" s="67"/>
      <c r="B20" s="83">
        <v>9339348</v>
      </c>
      <c r="C20" s="84" t="str">
        <f>IF(Verzie!$E$1="CZK",R20,IF(Verzie!$E$1="SK",T20,IF(Verzie!$E$1="HU",V20,"")))</f>
        <v>WINGLINE L NEW DO 25 KG, BEZ ZAVÍRACÍCH PRUŽIN, S DOLNÍM VEDENÍM, SADA PRAVÁ ŠEDÁ</v>
      </c>
      <c r="D20" s="85">
        <v>1</v>
      </c>
      <c r="E20" s="79" t="s">
        <v>11</v>
      </c>
      <c r="F20" s="87"/>
      <c r="G20" s="88">
        <v>556.35982999999999</v>
      </c>
      <c r="H20" s="89" t="str">
        <f t="shared" si="0"/>
        <v>CZK</v>
      </c>
      <c r="I20" s="195" t="s">
        <v>11</v>
      </c>
      <c r="J20" s="300" t="s">
        <v>1548</v>
      </c>
      <c r="L20" s="75">
        <f>G20*(1-'FORM-I'!$V$22/100)</f>
        <v>556.35982999999999</v>
      </c>
      <c r="N20" s="11" t="e">
        <f>VLOOKUP(B20,$B$11:B19,1,FALSE)</f>
        <v>#N/A</v>
      </c>
      <c r="O20" s="283" t="e">
        <f>IF(AND(OR('DATA-WL2'!$AV$22="P2O",'DATA-WL2'!$AV$22="PUL",'DATA-WL2'!$AV$22="SIS"),'DATA-WL1'!$AV$38="TAZ",'DATA-WL1'!$AV$50="S",OR('DATA-WL1'!$AV$34="P",'DATA-WL1'!$AV$34=4),'DATA-WL1'!$AW$44=0),1,"")</f>
        <v>#VALUE!</v>
      </c>
      <c r="R20" s="11" t="s">
        <v>986</v>
      </c>
      <c r="S20" s="11">
        <v>518.96180000000004</v>
      </c>
      <c r="T20" s="11" t="s">
        <v>679</v>
      </c>
      <c r="U20" s="11">
        <v>20.758499999999998</v>
      </c>
      <c r="AH20" s="306"/>
      <c r="AI20" s="305"/>
      <c r="AJ20" s="305"/>
      <c r="AK20" s="307"/>
      <c r="AL20" s="308"/>
    </row>
    <row r="21" spans="1:38" ht="14.4">
      <c r="A21" s="99"/>
      <c r="B21" s="83">
        <v>9339349</v>
      </c>
      <c r="C21" s="84" t="str">
        <f>IF(Verzie!$E$1="CZK",R21,IF(Verzie!$E$1="SK",T21,IF(Verzie!$E$1="HU",V21,"")))</f>
        <v>WINGLINE L NEW DO 25 KG, BEZ ZAVÍRACÍCH PRUŽIN, S DOLNÍM VEDENÍM, SADA PRAVÁ BÍLÁ</v>
      </c>
      <c r="D21" s="85">
        <v>1</v>
      </c>
      <c r="E21" s="79" t="s">
        <v>11</v>
      </c>
      <c r="F21" s="87"/>
      <c r="G21" s="88">
        <v>611.99337000000003</v>
      </c>
      <c r="H21" s="89" t="str">
        <f t="shared" si="0"/>
        <v>CZK</v>
      </c>
      <c r="I21" s="195" t="s">
        <v>11</v>
      </c>
      <c r="J21" s="300" t="s">
        <v>1549</v>
      </c>
      <c r="L21" s="75">
        <f>G21*(1-'FORM-I'!$V$22/100)</f>
        <v>611.99337000000003</v>
      </c>
      <c r="N21" s="11" t="e">
        <f>VLOOKUP(B21,$B$11:B20,1,FALSE)</f>
        <v>#N/A</v>
      </c>
      <c r="O21" s="283" t="e">
        <f>IF(AND(OR('DATA-WL2'!$AV$22="P2O",'DATA-WL2'!$AV$22="PUL",'DATA-WL2'!$AV$22="SIS"),'DATA-WL1'!$AV$38="TAZ",'DATA-WL1'!$AV$50="B",OR('DATA-WL1'!$AV$34="P",'DATA-WL1'!$AV$34=4),'DATA-WL1'!$AW$44=0),1,"")</f>
        <v>#VALUE!</v>
      </c>
      <c r="R21" s="11" t="s">
        <v>987</v>
      </c>
      <c r="S21" s="11">
        <v>570.85529999999994</v>
      </c>
      <c r="T21" s="11" t="s">
        <v>680</v>
      </c>
      <c r="U21" s="11">
        <v>22.834199999999999</v>
      </c>
      <c r="AH21" s="306"/>
      <c r="AI21" s="305"/>
      <c r="AJ21" s="305"/>
      <c r="AK21" s="307"/>
      <c r="AL21" s="308"/>
    </row>
    <row r="22" spans="1:38" ht="14.4">
      <c r="A22" s="107"/>
      <c r="B22" s="91">
        <v>9339350</v>
      </c>
      <c r="C22" s="92" t="str">
        <f>IF(Verzie!$E$1="CZK",R22,IF(Verzie!$E$1="SK",T22,IF(Verzie!$E$1="HU",V22,"")))</f>
        <v>WINGLINE L NEW DO 25 KG, BEZ ZAVÍRACÍCH PRUŽIN, S DOLNÍM VEDENÍM, SADA PRAVÁ ANTRACIT</v>
      </c>
      <c r="D22" s="93">
        <v>1</v>
      </c>
      <c r="E22" s="94" t="s">
        <v>11</v>
      </c>
      <c r="F22" s="95"/>
      <c r="G22" s="88">
        <v>611.99337000000003</v>
      </c>
      <c r="H22" s="96" t="str">
        <f t="shared" si="0"/>
        <v>CZK</v>
      </c>
      <c r="I22" s="97" t="s">
        <v>11</v>
      </c>
      <c r="J22" s="302" t="s">
        <v>1550</v>
      </c>
      <c r="L22" s="75">
        <f>G22*(1-'FORM-I'!$V$22/100)</f>
        <v>611.99337000000003</v>
      </c>
      <c r="N22" s="11" t="e">
        <f>VLOOKUP(B22,$B$11:B21,1,FALSE)</f>
        <v>#N/A</v>
      </c>
      <c r="O22" s="283" t="e">
        <f>IF(AND(OR('DATA-WL2'!$AV$22="P2O",'DATA-WL2'!$AV$22="PUL",'DATA-WL2'!$AV$22="SIS"),'DATA-WL1'!$AV$38="TAZ",'DATA-WL1'!$AV$50="A",OR('DATA-WL1'!$AV$34="P",'DATA-WL1'!$AV$34=4),'DATA-WL1'!$AW$44=0),1,"")</f>
        <v>#VALUE!</v>
      </c>
      <c r="R22" s="11" t="s">
        <v>988</v>
      </c>
      <c r="S22" s="11">
        <v>570.85529999999994</v>
      </c>
      <c r="T22" s="11" t="s">
        <v>681</v>
      </c>
      <c r="U22" s="11">
        <v>22.834199999999999</v>
      </c>
      <c r="AH22" s="306"/>
      <c r="AI22" s="305"/>
      <c r="AJ22" s="305"/>
      <c r="AK22" s="307"/>
      <c r="AL22" s="308"/>
    </row>
    <row r="23" spans="1:38" ht="14.4">
      <c r="A23" s="67"/>
      <c r="B23" s="83">
        <v>9339382</v>
      </c>
      <c r="C23" s="84" t="str">
        <f>IF(Verzie!$E$1="CZK",R23,IF(Verzie!$E$1="SK",T23,IF(Verzie!$E$1="HU",V23,"")))</f>
        <v>WINGLINE L NEW DO 12 KG, SE ZAVÍRACÍMI PRUŽINAMI, S DOLNÍM VEDENÍM, SADA LEVÁ ŠEDÁ</v>
      </c>
      <c r="D23" s="85">
        <v>1</v>
      </c>
      <c r="E23" s="86" t="s">
        <v>11</v>
      </c>
      <c r="F23" s="87"/>
      <c r="G23" s="88">
        <v>498.00727999999998</v>
      </c>
      <c r="H23" s="89" t="str">
        <f t="shared" si="0"/>
        <v>CZK</v>
      </c>
      <c r="I23" s="195" t="s">
        <v>11</v>
      </c>
      <c r="J23" s="301" t="s">
        <v>1563</v>
      </c>
      <c r="L23" s="75">
        <f>G23*(1-'FORM-I'!$V$22/100)</f>
        <v>498.00727999999998</v>
      </c>
      <c r="N23" s="11" t="e">
        <f>VLOOKUP(B23,$B$11:B22,1,FALSE)</f>
        <v>#N/A</v>
      </c>
      <c r="O23" s="283" t="e">
        <f>IF(AND('DATA-WL2'!$AV$22="bez",'DATA-WL1'!$AV$38="LAH",'DATA-WL1'!$AV$50="S",OR('DATA-WL1'!$AV$34="L",'DATA-WL1'!$AV$34=4),'DATA-WL1'!$AW$44=0),1,"")</f>
        <v>#VALUE!</v>
      </c>
      <c r="R23" s="11" t="s">
        <v>989</v>
      </c>
      <c r="S23" s="11">
        <v>464.53089999999997</v>
      </c>
      <c r="T23" s="11" t="s">
        <v>683</v>
      </c>
      <c r="U23" s="11">
        <v>18.581199999999999</v>
      </c>
      <c r="AH23" s="306"/>
      <c r="AI23" s="305"/>
      <c r="AJ23" s="305"/>
      <c r="AK23" s="307"/>
      <c r="AL23" s="308"/>
    </row>
    <row r="24" spans="1:38" ht="14.4">
      <c r="A24" s="99"/>
      <c r="B24" s="83">
        <v>9339383</v>
      </c>
      <c r="C24" s="84" t="str">
        <f>IF(Verzie!$E$1="CZK",R24,IF(Verzie!$E$1="SK",T24,IF(Verzie!$E$1="HU",V24,"")))</f>
        <v>WINGLINE L NEW DO 12 KG, SE ZAVÍRACÍMI PRUŽINAMI, S DOLNÍM VEDENÍM, SADA LEVÁ BÍLÁ</v>
      </c>
      <c r="D24" s="85">
        <v>1</v>
      </c>
      <c r="E24" s="86" t="s">
        <v>11</v>
      </c>
      <c r="F24" s="87"/>
      <c r="G24" s="88">
        <v>547.80421000000001</v>
      </c>
      <c r="H24" s="89" t="str">
        <f t="shared" si="0"/>
        <v>CZK</v>
      </c>
      <c r="I24" s="195" t="s">
        <v>11</v>
      </c>
      <c r="J24" s="300" t="s">
        <v>1564</v>
      </c>
      <c r="L24" s="75">
        <f>G24*(1-'FORM-I'!$V$22/100)</f>
        <v>547.80421000000001</v>
      </c>
      <c r="N24" s="11" t="e">
        <f>VLOOKUP(B24,$B$11:B23,1,FALSE)</f>
        <v>#N/A</v>
      </c>
      <c r="O24" s="283" t="e">
        <f>IF(AND('DATA-WL2'!$AV$22="bez",'DATA-WL1'!$AV$38="LAH",'DATA-WL1'!$AV$50="B",OR('DATA-WL1'!$AV$34="L",'DATA-WL1'!$AV$34=4),'DATA-WL1'!$AW$44=0),1,"")</f>
        <v>#VALUE!</v>
      </c>
      <c r="R24" s="11" t="s">
        <v>990</v>
      </c>
      <c r="S24" s="11">
        <v>510.98050000000001</v>
      </c>
      <c r="T24" s="11" t="s">
        <v>684</v>
      </c>
      <c r="U24" s="11">
        <v>20.4392</v>
      </c>
      <c r="AH24" s="306"/>
      <c r="AI24" s="305"/>
      <c r="AJ24" s="305"/>
      <c r="AK24" s="307"/>
      <c r="AL24" s="308"/>
    </row>
    <row r="25" spans="1:38" ht="14.4">
      <c r="A25" s="107"/>
      <c r="B25" s="83">
        <v>9339384</v>
      </c>
      <c r="C25" s="84" t="str">
        <f>IF(Verzie!$E$1="CZK",R25,IF(Verzie!$E$1="SK",T25,IF(Verzie!$E$1="HU",V25,"")))</f>
        <v>WINGLINE L NEW DO 12 KG, SE ZAVÍRACÍMI PRUŽINAMI, S DOLNÍM VEDENÍM, SADA LEVÁ ANTRACIT</v>
      </c>
      <c r="D25" s="85">
        <v>1</v>
      </c>
      <c r="E25" s="86" t="s">
        <v>11</v>
      </c>
      <c r="F25" s="87"/>
      <c r="G25" s="88">
        <v>547.80421000000001</v>
      </c>
      <c r="H25" s="89" t="str">
        <f t="shared" si="0"/>
        <v>CZK</v>
      </c>
      <c r="I25" s="195" t="s">
        <v>11</v>
      </c>
      <c r="J25" s="300" t="s">
        <v>1565</v>
      </c>
      <c r="L25" s="75">
        <f>G25*(1-'FORM-I'!$V$22/100)</f>
        <v>547.80421000000001</v>
      </c>
      <c r="N25" s="11" t="e">
        <f>VLOOKUP(B25,$B$11:B24,1,FALSE)</f>
        <v>#N/A</v>
      </c>
      <c r="O25" s="283" t="e">
        <f>IF(AND('DATA-WL2'!$AV$22="bez",'DATA-WL1'!$AV$38="LAH",'DATA-WL1'!$AV$50="A",OR('DATA-WL1'!$AV$34="L",'DATA-WL1'!$AV$34=4),'DATA-WL1'!$AW$44=0),1,"")</f>
        <v>#VALUE!</v>
      </c>
      <c r="R25" s="11" t="s">
        <v>991</v>
      </c>
      <c r="S25" s="11">
        <v>510.98050000000001</v>
      </c>
      <c r="T25" s="11" t="s">
        <v>685</v>
      </c>
      <c r="U25" s="11">
        <v>20.4392</v>
      </c>
      <c r="AH25" s="306"/>
      <c r="AI25" s="305"/>
      <c r="AJ25" s="305"/>
      <c r="AK25" s="307"/>
      <c r="AL25" s="308"/>
    </row>
    <row r="26" spans="1:38" ht="14.4">
      <c r="A26" s="67"/>
      <c r="B26" s="83">
        <v>9339386</v>
      </c>
      <c r="C26" s="84" t="str">
        <f>IF(Verzie!$E$1="CZK",R26,IF(Verzie!$E$1="SK",T26,IF(Verzie!$E$1="HU",V26,"")))</f>
        <v>WINGLINE L NEW DO 12 KG, BEZ ZAVÍRACÍCH PRUŽIN, S DOLNÍM VEDENÍM, SADA LEVÁ ŠEDÁ</v>
      </c>
      <c r="D26" s="85">
        <v>1</v>
      </c>
      <c r="E26" s="86" t="s">
        <v>11</v>
      </c>
      <c r="F26" s="87"/>
      <c r="G26" s="88">
        <v>498.00727999999998</v>
      </c>
      <c r="H26" s="89" t="str">
        <f t="shared" si="0"/>
        <v>CZK</v>
      </c>
      <c r="I26" s="195" t="s">
        <v>11</v>
      </c>
      <c r="J26" s="300" t="s">
        <v>1566</v>
      </c>
      <c r="L26" s="75">
        <f>G26*(1-'FORM-I'!$V$22/100)</f>
        <v>498.00727999999998</v>
      </c>
      <c r="N26" s="11" t="e">
        <f>VLOOKUP(B26,$B$11:B25,1,FALSE)</f>
        <v>#N/A</v>
      </c>
      <c r="O26" s="283" t="e">
        <f>IF(AND(OR('DATA-WL2'!$AV$22="P2O",'DATA-WL2'!$AV$22="PUL",'DATA-WL2'!$AV$22="SIS"),'DATA-WL1'!$AV$38="LAH",'DATA-WL1'!$AV$50="S",OR('DATA-WL1'!$AV$34="L",'DATA-WL1'!$AV$34=4),'DATA-WL1'!$AW$44=0),1,"")</f>
        <v>#VALUE!</v>
      </c>
      <c r="R26" s="11" t="s">
        <v>992</v>
      </c>
      <c r="S26" s="11">
        <v>464.53089999999997</v>
      </c>
      <c r="T26" s="11" t="s">
        <v>686</v>
      </c>
      <c r="U26" s="11">
        <v>18.581199999999999</v>
      </c>
      <c r="AH26" s="306"/>
      <c r="AI26" s="305"/>
      <c r="AJ26" s="305"/>
      <c r="AK26" s="307"/>
      <c r="AL26" s="308"/>
    </row>
    <row r="27" spans="1:38" ht="14.4">
      <c r="A27" s="99"/>
      <c r="B27" s="83">
        <v>9339387</v>
      </c>
      <c r="C27" s="84" t="str">
        <f>IF(Verzie!$E$1="CZK",R27,IF(Verzie!$E$1="SK",T27,IF(Verzie!$E$1="HU",V27,"")))</f>
        <v>WINGLINE L NEW DO 12 KG, BEZ ZAVÍRACÍCH PRUŽIN, S DOLNÍM VEDENÍM, SADA LEVÁ BÍLÁ</v>
      </c>
      <c r="D27" s="85">
        <v>1</v>
      </c>
      <c r="E27" s="86" t="s">
        <v>11</v>
      </c>
      <c r="F27" s="87"/>
      <c r="G27" s="88">
        <v>547.80421000000001</v>
      </c>
      <c r="H27" s="89" t="str">
        <f t="shared" si="0"/>
        <v>CZK</v>
      </c>
      <c r="I27" s="195" t="s">
        <v>11</v>
      </c>
      <c r="J27" s="300" t="s">
        <v>1567</v>
      </c>
      <c r="L27" s="75">
        <f>G27*(1-'FORM-I'!$V$22/100)</f>
        <v>547.80421000000001</v>
      </c>
      <c r="N27" s="11" t="e">
        <f>VLOOKUP(B27,$B$11:B26,1,FALSE)</f>
        <v>#N/A</v>
      </c>
      <c r="O27" s="283" t="e">
        <f>IF(AND(OR('DATA-WL2'!$AV$22="P2O",'DATA-WL2'!$AV$22="PUL",'DATA-WL2'!$AV$22="SIS"),'DATA-WL1'!$AV$38="LAH",'DATA-WL1'!$AV$50="B",OR('DATA-WL1'!$AV$34="L",'DATA-WL1'!$AV$34=4),'DATA-WL1'!$AW$44=0),1,"")</f>
        <v>#VALUE!</v>
      </c>
      <c r="R27" s="11" t="s">
        <v>993</v>
      </c>
      <c r="S27" s="11">
        <v>510.98050000000001</v>
      </c>
      <c r="T27" s="11" t="s">
        <v>687</v>
      </c>
      <c r="U27" s="11">
        <v>20.4392</v>
      </c>
      <c r="AH27" s="306"/>
      <c r="AI27" s="305"/>
      <c r="AJ27" s="305"/>
      <c r="AK27" s="307"/>
      <c r="AL27" s="308"/>
    </row>
    <row r="28" spans="1:38" ht="14.4">
      <c r="A28" s="107"/>
      <c r="B28" s="83">
        <v>9339388</v>
      </c>
      <c r="C28" s="84" t="str">
        <f>IF(Verzie!$E$1="CZK",R28,IF(Verzie!$E$1="SK",T28,IF(Verzie!$E$1="HU",V28,"")))</f>
        <v>WINGLINE L NEW DO 12 KG, BEZ ZAVÍRACÍCH PRUŽIN, S DOLNÍM VEDENÍM, SADA LEVÁ ANTRACIT</v>
      </c>
      <c r="D28" s="85">
        <v>1</v>
      </c>
      <c r="E28" s="86" t="s">
        <v>11</v>
      </c>
      <c r="F28" s="87"/>
      <c r="G28" s="88">
        <v>547.80421000000001</v>
      </c>
      <c r="H28" s="89" t="str">
        <f t="shared" si="0"/>
        <v>CZK</v>
      </c>
      <c r="I28" s="195" t="s">
        <v>11</v>
      </c>
      <c r="J28" s="300" t="s">
        <v>1568</v>
      </c>
      <c r="L28" s="75">
        <f>G28*(1-'FORM-I'!$V$22/100)</f>
        <v>547.80421000000001</v>
      </c>
      <c r="N28" s="11" t="e">
        <f>VLOOKUP(B28,$B$11:B27,1,FALSE)</f>
        <v>#N/A</v>
      </c>
      <c r="O28" s="283" t="e">
        <f>IF(AND(OR('DATA-WL2'!$AV$22="P2O",'DATA-WL2'!$AV$22="PUL",'DATA-WL2'!$AV$22="SIS"),'DATA-WL1'!$AV$38="LAH",'DATA-WL1'!$AV$50="A",OR('DATA-WL1'!$AV$34="L",'DATA-WL1'!$AV$34=4),'DATA-WL1'!$AW$44=0),1,"")</f>
        <v>#VALUE!</v>
      </c>
      <c r="R28" s="11" t="s">
        <v>994</v>
      </c>
      <c r="S28" s="11">
        <v>510.98050000000001</v>
      </c>
      <c r="T28" s="11" t="s">
        <v>688</v>
      </c>
      <c r="U28" s="11">
        <v>20.4392</v>
      </c>
      <c r="AH28" s="306"/>
      <c r="AI28" s="305"/>
      <c r="AJ28" s="305"/>
      <c r="AK28" s="307"/>
      <c r="AL28" s="308"/>
    </row>
    <row r="29" spans="1:38" ht="14.4">
      <c r="A29" s="67"/>
      <c r="B29" s="83">
        <v>9339366</v>
      </c>
      <c r="C29" s="84" t="str">
        <f>IF(Verzie!$E$1="CZK",R29,IF(Verzie!$E$1="SK",T29,IF(Verzie!$E$1="HU",V29,"")))</f>
        <v>WINGLINE L NEW DO 12 KG, SE ZAVÍRACÍMI PRUŽINAMI, S DOLNÍM VEDENÍM, SADA PRAVÁ ŠEDÁ</v>
      </c>
      <c r="D29" s="85">
        <v>1</v>
      </c>
      <c r="E29" s="86" t="s">
        <v>11</v>
      </c>
      <c r="F29" s="87"/>
      <c r="G29" s="88">
        <v>498.00727999999998</v>
      </c>
      <c r="H29" s="89" t="str">
        <f t="shared" si="0"/>
        <v>CZK</v>
      </c>
      <c r="I29" s="195" t="s">
        <v>11</v>
      </c>
      <c r="J29" s="300" t="s">
        <v>1557</v>
      </c>
      <c r="L29" s="75">
        <f>G29*(1-'FORM-I'!$V$22/100)</f>
        <v>498.00727999999998</v>
      </c>
      <c r="N29" s="11" t="e">
        <f>VLOOKUP(B29,$B$11:B28,1,FALSE)</f>
        <v>#N/A</v>
      </c>
      <c r="O29" s="283" t="e">
        <f>IF(AND('DATA-WL2'!$AV$22="bez",'DATA-WL1'!$AV$38="LAH",'DATA-WL1'!$AV$50="S",OR('DATA-WL1'!$AV$34="P",'DATA-WL1'!$AV$34=4),'DATA-WL1'!$AW$44=0),1,"")</f>
        <v>#VALUE!</v>
      </c>
      <c r="R29" s="11" t="s">
        <v>995</v>
      </c>
      <c r="S29" s="11">
        <v>464.53089999999997</v>
      </c>
      <c r="T29" s="11" t="s">
        <v>689</v>
      </c>
      <c r="U29" s="11">
        <v>18.581199999999999</v>
      </c>
      <c r="AH29" s="306"/>
      <c r="AI29" s="305"/>
      <c r="AJ29" s="305"/>
      <c r="AK29" s="307"/>
      <c r="AL29" s="308"/>
    </row>
    <row r="30" spans="1:38" ht="14.4">
      <c r="A30" s="99"/>
      <c r="B30" s="83">
        <v>9339367</v>
      </c>
      <c r="C30" s="84" t="str">
        <f>IF(Verzie!$E$1="CZK",R30,IF(Verzie!$E$1="SK",T30,IF(Verzie!$E$1="HU",V30,"")))</f>
        <v>WINGLINE L NEW DO 12 KG, SE ZAVÍRACÍMI PRUŽINAMI, S DOLNÍM VEDENÍM, SADA PRAVÁ BÍLÁ</v>
      </c>
      <c r="D30" s="85">
        <v>1</v>
      </c>
      <c r="E30" s="86" t="s">
        <v>11</v>
      </c>
      <c r="F30" s="87"/>
      <c r="G30" s="88">
        <v>547.80421000000001</v>
      </c>
      <c r="H30" s="89" t="str">
        <f t="shared" si="0"/>
        <v>CZK</v>
      </c>
      <c r="I30" s="195" t="s">
        <v>11</v>
      </c>
      <c r="J30" s="300" t="s">
        <v>1558</v>
      </c>
      <c r="L30" s="75">
        <f>G30*(1-'FORM-I'!$V$22/100)</f>
        <v>547.80421000000001</v>
      </c>
      <c r="N30" s="11" t="e">
        <f>VLOOKUP(B30,$B$11:B29,1,FALSE)</f>
        <v>#N/A</v>
      </c>
      <c r="O30" s="283" t="e">
        <f>IF(AND('DATA-WL2'!$AV$22="bez",'DATA-WL1'!$AV$38="LAH",'DATA-WL1'!$AV$50="B",OR('DATA-WL1'!$AV$34="P",'DATA-WL1'!$AV$34=4),'DATA-WL1'!$AW$44=0),1,"")</f>
        <v>#VALUE!</v>
      </c>
      <c r="R30" s="11" t="s">
        <v>996</v>
      </c>
      <c r="S30" s="11">
        <v>510.98050000000001</v>
      </c>
      <c r="T30" s="11" t="s">
        <v>690</v>
      </c>
      <c r="U30" s="11">
        <v>20.4392</v>
      </c>
      <c r="AH30" s="306"/>
      <c r="AI30" s="305"/>
      <c r="AJ30" s="305"/>
      <c r="AK30" s="307"/>
      <c r="AL30" s="308"/>
    </row>
    <row r="31" spans="1:38" ht="14.4">
      <c r="A31" s="107"/>
      <c r="B31" s="83">
        <v>9339368</v>
      </c>
      <c r="C31" s="84" t="str">
        <f>IF(Verzie!$E$1="CZK",R31,IF(Verzie!$E$1="SK",T31,IF(Verzie!$E$1="HU",V31,"")))</f>
        <v>WINGLINE L NEW DO 12 KG, SE ZAVÍRACÍMI PRUŽINAMI, S DOLNÍM VEDENÍM, SADA PRAVÁ ANTRACIT</v>
      </c>
      <c r="D31" s="85">
        <v>1</v>
      </c>
      <c r="E31" s="86" t="s">
        <v>11</v>
      </c>
      <c r="F31" s="87"/>
      <c r="G31" s="88">
        <v>547.80421000000001</v>
      </c>
      <c r="H31" s="89" t="str">
        <f t="shared" si="0"/>
        <v>CZK</v>
      </c>
      <c r="I31" s="195" t="s">
        <v>11</v>
      </c>
      <c r="J31" s="300" t="s">
        <v>1559</v>
      </c>
      <c r="L31" s="75">
        <f>G31*(1-'FORM-I'!$V$22/100)</f>
        <v>547.80421000000001</v>
      </c>
      <c r="N31" s="11" t="e">
        <f>VLOOKUP(B31,$B$11:B30,1,FALSE)</f>
        <v>#N/A</v>
      </c>
      <c r="O31" s="283" t="e">
        <f>IF(AND('DATA-WL2'!$AV$22="bez",'DATA-WL1'!$AV$38="LAH",'DATA-WL1'!$AV$50="A",OR('DATA-WL1'!$AV$34="P",'DATA-WL1'!$AV$34=4),'DATA-WL1'!$AW$44=0),1,"")</f>
        <v>#VALUE!</v>
      </c>
      <c r="R31" s="11" t="s">
        <v>997</v>
      </c>
      <c r="S31" s="11">
        <v>510.98050000000001</v>
      </c>
      <c r="T31" s="11" t="s">
        <v>691</v>
      </c>
      <c r="U31" s="11">
        <v>20.4392</v>
      </c>
      <c r="AH31" s="306"/>
      <c r="AI31" s="305"/>
      <c r="AJ31" s="305"/>
      <c r="AK31" s="307"/>
      <c r="AL31" s="308"/>
    </row>
    <row r="32" spans="1:38" ht="14.4">
      <c r="A32" s="67"/>
      <c r="B32" s="83">
        <v>9339369</v>
      </c>
      <c r="C32" s="84" t="str">
        <f>IF(Verzie!$E$1="CZK",R32,IF(Verzie!$E$1="SK",T32,IF(Verzie!$E$1="HU",V32,"")))</f>
        <v>WINGLINE L NEW DO 12 KG, BEZ ZAVÍRACÍCH PRUŽIN, S DOLNÍM VEDENÍM, SADA PRAVÁ ŠEDÁ</v>
      </c>
      <c r="D32" s="85">
        <v>1</v>
      </c>
      <c r="E32" s="86" t="s">
        <v>11</v>
      </c>
      <c r="F32" s="87"/>
      <c r="G32" s="88">
        <v>498.00727999999998</v>
      </c>
      <c r="H32" s="89" t="str">
        <f t="shared" si="0"/>
        <v>CZK</v>
      </c>
      <c r="I32" s="195" t="s">
        <v>11</v>
      </c>
      <c r="J32" s="300" t="s">
        <v>1560</v>
      </c>
      <c r="L32" s="75">
        <f>G32*(1-'FORM-I'!$V$22/100)</f>
        <v>498.00727999999998</v>
      </c>
      <c r="N32" s="11" t="e">
        <f>VLOOKUP(B32,$B$11:B31,1,FALSE)</f>
        <v>#N/A</v>
      </c>
      <c r="O32" s="283" t="e">
        <f>IF(AND(OR('DATA-WL2'!$AV$22="P2O",'DATA-WL2'!$AV$22="PUL",'DATA-WL2'!$AV$22="SIS"),'DATA-WL1'!$AV$38="LAH",'DATA-WL1'!$AV$50="S",OR('DATA-WL1'!$AV$34="P",'DATA-WL1'!$AV$34=4),'DATA-WL1'!$AW$44=0),1,"")</f>
        <v>#VALUE!</v>
      </c>
      <c r="R32" s="11" t="s">
        <v>998</v>
      </c>
      <c r="S32" s="11">
        <v>464.53089999999997</v>
      </c>
      <c r="T32" s="11" t="s">
        <v>692</v>
      </c>
      <c r="U32" s="11">
        <v>18.581199999999999</v>
      </c>
      <c r="AH32" s="306"/>
      <c r="AI32" s="305"/>
      <c r="AJ32" s="305"/>
      <c r="AK32" s="307"/>
      <c r="AL32" s="308"/>
    </row>
    <row r="33" spans="1:38" ht="14.4">
      <c r="A33" s="99"/>
      <c r="B33" s="83">
        <v>9339370</v>
      </c>
      <c r="C33" s="84" t="str">
        <f>IF(Verzie!$E$1="CZK",R33,IF(Verzie!$E$1="SK",T33,IF(Verzie!$E$1="HU",V33,"")))</f>
        <v>WINGLINE L NEW DO 12 KG, BEZ ZAVÍRACÍCH PRUŽIN, S DOLNÍM VEDENÍM, SADA PRAVÁ BÍLÁ</v>
      </c>
      <c r="D33" s="85">
        <v>1</v>
      </c>
      <c r="E33" s="86" t="s">
        <v>11</v>
      </c>
      <c r="F33" s="87"/>
      <c r="G33" s="88">
        <v>547.80421000000001</v>
      </c>
      <c r="H33" s="89" t="str">
        <f t="shared" si="0"/>
        <v>CZK</v>
      </c>
      <c r="I33" s="195" t="s">
        <v>11</v>
      </c>
      <c r="J33" s="300" t="s">
        <v>1561</v>
      </c>
      <c r="L33" s="75">
        <f>G33*(1-'FORM-I'!$V$22/100)</f>
        <v>547.80421000000001</v>
      </c>
      <c r="N33" s="11" t="e">
        <f>VLOOKUP(B33,$B$11:B32,1,FALSE)</f>
        <v>#N/A</v>
      </c>
      <c r="O33" s="283" t="e">
        <f>IF(AND(OR('DATA-WL2'!$AV$22="P2O",'DATA-WL2'!$AV$22="PUL",'DATA-WL2'!$AV$22="SIS"),'DATA-WL1'!$AV$38="LAH",'DATA-WL1'!$AV$50="B",OR('DATA-WL1'!$AV$34="P",'DATA-WL1'!$AV$34=4),'DATA-WL1'!$AW$44=0),1,"")</f>
        <v>#VALUE!</v>
      </c>
      <c r="R33" s="11" t="s">
        <v>999</v>
      </c>
      <c r="S33" s="11">
        <v>510.98050000000001</v>
      </c>
      <c r="T33" s="11" t="s">
        <v>693</v>
      </c>
      <c r="U33" s="11">
        <v>20.4392</v>
      </c>
      <c r="AH33" s="306"/>
      <c r="AI33" s="305"/>
      <c r="AJ33" s="305"/>
      <c r="AK33" s="307"/>
      <c r="AL33" s="308"/>
    </row>
    <row r="34" spans="1:38" ht="14.4">
      <c r="A34" s="107"/>
      <c r="B34" s="91">
        <v>9339381</v>
      </c>
      <c r="C34" s="92" t="str">
        <f>IF(Verzie!$E$1="CZK",R34,IF(Verzie!$E$1="SK",T34,IF(Verzie!$E$1="HU",V34,"")))</f>
        <v>WINGLINE L NEW DO 12 KG, BEZ ZAVÍRACÍCH PRUŽIN, S DOLNÍM VEDENÍM, SADA PRAVÁ ANTRACIT</v>
      </c>
      <c r="D34" s="93">
        <v>1</v>
      </c>
      <c r="E34" s="94" t="s">
        <v>11</v>
      </c>
      <c r="F34" s="95"/>
      <c r="G34" s="88">
        <v>547.80421000000001</v>
      </c>
      <c r="H34" s="96" t="str">
        <f t="shared" si="0"/>
        <v>CZK</v>
      </c>
      <c r="I34" s="97" t="s">
        <v>11</v>
      </c>
      <c r="J34" s="302" t="s">
        <v>1562</v>
      </c>
      <c r="L34" s="75">
        <f>G34*(1-'FORM-I'!$V$22/100)</f>
        <v>547.80421000000001</v>
      </c>
      <c r="N34" s="11" t="e">
        <f>VLOOKUP(B34,$B$11:B33,1,FALSE)</f>
        <v>#N/A</v>
      </c>
      <c r="O34" s="283" t="e">
        <f>IF(AND(OR('DATA-WL2'!$AV$22="P2O",'DATA-WL2'!$AV$22="PUL",'DATA-WL2'!$AV$22="SIS"),'DATA-WL1'!$AV$38="LAH",'DATA-WL1'!$AV$50="A",OR('DATA-WL1'!$AV$34="P",'DATA-WL1'!$AV$34=4),'DATA-WL1'!$AW$44=0),1,"")</f>
        <v>#VALUE!</v>
      </c>
      <c r="R34" s="11" t="s">
        <v>1000</v>
      </c>
      <c r="S34" s="11">
        <v>510.98050000000001</v>
      </c>
      <c r="T34" s="11" t="s">
        <v>694</v>
      </c>
      <c r="U34" s="11">
        <v>20.4392</v>
      </c>
      <c r="AH34" s="306"/>
      <c r="AI34" s="305"/>
      <c r="AJ34" s="305"/>
      <c r="AK34" s="307"/>
      <c r="AL34" s="308"/>
    </row>
    <row r="35" spans="1:38" ht="14.4">
      <c r="A35" s="67"/>
      <c r="B35" s="83">
        <v>9339477</v>
      </c>
      <c r="C35" s="84" t="str">
        <f>IF(Verzie!$E$1="CZK",R35,IF(Verzie!$E$1="SK",T35,IF(Verzie!$E$1="HU",V35,"")))</f>
        <v>WINGLINE L NEW DO 12 KG, SE ZAVÍRACÍMI PRUŽINAMI, BEZ DOLNÍHO VEDENÍ, SADA LEVÁ ŠEDÁ</v>
      </c>
      <c r="D35" s="85">
        <v>1</v>
      </c>
      <c r="E35" s="86" t="s">
        <v>11</v>
      </c>
      <c r="F35" s="87"/>
      <c r="G35" s="88">
        <v>429.96346</v>
      </c>
      <c r="H35" s="89" t="str">
        <f t="shared" si="0"/>
        <v>CZK</v>
      </c>
      <c r="I35" s="195" t="s">
        <v>11</v>
      </c>
      <c r="J35" s="301" t="s">
        <v>1575</v>
      </c>
      <c r="L35" s="75">
        <f>G35*(1-'FORM-I'!$V$22/100)</f>
        <v>429.96346</v>
      </c>
      <c r="N35" s="11" t="e">
        <f>VLOOKUP(B35,$B$11:B34,1,FALSE)</f>
        <v>#N/A</v>
      </c>
      <c r="O35" s="283" t="str">
        <f>IF(AND('DATA-WL2'!$AV$22="bez",'DATA-WL1'!$AV$50="S",OR('DATA-WL1'!$AV$34="L",'DATA-WL1'!$AV$34=4),'DATA-WL1'!$AW$44="BEZ"),1,"")</f>
        <v/>
      </c>
      <c r="R35" s="11" t="s">
        <v>1001</v>
      </c>
      <c r="S35" s="11">
        <v>401.06180000000001</v>
      </c>
      <c r="T35" s="11" t="s">
        <v>695</v>
      </c>
      <c r="U35" s="11">
        <v>16.0425</v>
      </c>
      <c r="AH35" s="306"/>
      <c r="AI35" s="305"/>
      <c r="AJ35" s="305"/>
      <c r="AK35" s="307"/>
      <c r="AL35" s="308"/>
    </row>
    <row r="36" spans="1:38" ht="14.4">
      <c r="A36" s="99"/>
      <c r="B36" s="83">
        <v>9339478</v>
      </c>
      <c r="C36" s="84" t="str">
        <f>IF(Verzie!$E$1="CZK",R36,IF(Verzie!$E$1="SK",T36,IF(Verzie!$E$1="HU",V36,"")))</f>
        <v>WINGLINE L NEW DO 12 KG, SE ZAVÍRACÍMI PRUŽINAMI, BEZ DOLNÍHO VEDENÍ, SADA LEVÁ BÍLÁ</v>
      </c>
      <c r="D36" s="85">
        <v>1</v>
      </c>
      <c r="E36" s="86" t="s">
        <v>11</v>
      </c>
      <c r="F36" s="87"/>
      <c r="G36" s="88">
        <v>472.96856000000002</v>
      </c>
      <c r="H36" s="89" t="str">
        <f t="shared" si="0"/>
        <v>CZK</v>
      </c>
      <c r="I36" s="195" t="s">
        <v>11</v>
      </c>
      <c r="J36" s="300" t="s">
        <v>1576</v>
      </c>
      <c r="L36" s="75">
        <f>G36*(1-'FORM-I'!$V$22/100)</f>
        <v>472.96856000000002</v>
      </c>
      <c r="N36" s="11" t="e">
        <f>VLOOKUP(B36,$B$11:B35,1,FALSE)</f>
        <v>#N/A</v>
      </c>
      <c r="O36" s="283" t="str">
        <f>IF(AND('DATA-WL2'!$AV$22="bez",'DATA-WL1'!$AV$50="B",OR('DATA-WL1'!$AV$34="L",'DATA-WL1'!$AV$34=4),'DATA-WL1'!$AW$44="BEZ"),1,"")</f>
        <v/>
      </c>
      <c r="R36" s="11" t="s">
        <v>1002</v>
      </c>
      <c r="S36" s="11">
        <v>441.17519999999996</v>
      </c>
      <c r="T36" s="11" t="s">
        <v>696</v>
      </c>
      <c r="U36" s="11">
        <v>17.647000000000002</v>
      </c>
      <c r="AH36" s="306"/>
      <c r="AI36" s="305"/>
      <c r="AJ36" s="305"/>
      <c r="AK36" s="307"/>
      <c r="AL36" s="308"/>
    </row>
    <row r="37" spans="1:38" ht="14.4">
      <c r="A37" s="107"/>
      <c r="B37" s="83">
        <v>9339479</v>
      </c>
      <c r="C37" s="84" t="str">
        <f>IF(Verzie!$E$1="CZK",R37,IF(Verzie!$E$1="SK",T37,IF(Verzie!$E$1="HU",V37,"")))</f>
        <v>WINGLINE L NEW DO 12 KG, SE ZAVÍRACÍMI PRUŽINAMI, BEZ DOLNÍHO VEDENÍ, SADA LEVÁ ANTRACIT</v>
      </c>
      <c r="D37" s="85">
        <v>1</v>
      </c>
      <c r="E37" s="86" t="s">
        <v>11</v>
      </c>
      <c r="F37" s="87"/>
      <c r="G37" s="88">
        <v>472.96856000000002</v>
      </c>
      <c r="H37" s="89" t="str">
        <f t="shared" si="0"/>
        <v>CZK</v>
      </c>
      <c r="I37" s="195" t="s">
        <v>11</v>
      </c>
      <c r="J37" s="300" t="s">
        <v>1577</v>
      </c>
      <c r="L37" s="75">
        <f>G37*(1-'FORM-I'!$V$22/100)</f>
        <v>472.96856000000002</v>
      </c>
      <c r="N37" s="11" t="e">
        <f>VLOOKUP(B37,$B$11:B36,1,FALSE)</f>
        <v>#N/A</v>
      </c>
      <c r="O37" s="283" t="str">
        <f>IF(AND('DATA-WL2'!$AV$22="bez",'DATA-WL1'!$AV$50="A",OR('DATA-WL1'!$AV$34="L",'DATA-WL1'!$AV$34=4),'DATA-WL1'!$AW$44="BEZ"),1,"")</f>
        <v/>
      </c>
      <c r="R37" s="11" t="s">
        <v>1003</v>
      </c>
      <c r="S37" s="11">
        <v>441.17519999999996</v>
      </c>
      <c r="T37" s="11" t="s">
        <v>697</v>
      </c>
      <c r="U37" s="11">
        <v>17.647000000000002</v>
      </c>
      <c r="AH37" s="306"/>
      <c r="AI37" s="305"/>
      <c r="AJ37" s="305"/>
      <c r="AK37" s="307"/>
      <c r="AL37" s="308"/>
    </row>
    <row r="38" spans="1:38" ht="14.4">
      <c r="A38" s="67"/>
      <c r="B38" s="83">
        <v>9339481</v>
      </c>
      <c r="C38" s="84" t="str">
        <f>IF(Verzie!$E$1="CZK",R38,IF(Verzie!$E$1="SK",T38,IF(Verzie!$E$1="HU",V38,"")))</f>
        <v>WINGLINE L NEW DO 12 KG, BEZ ZAVÍRACÍCH PRUŽIN, BEZ DOLNÍHO VEDENÍ, SADA LEVÁ ŠEDÁ</v>
      </c>
      <c r="D38" s="85">
        <v>1</v>
      </c>
      <c r="E38" s="86" t="s">
        <v>11</v>
      </c>
      <c r="F38" s="87"/>
      <c r="G38" s="88">
        <v>429.96346</v>
      </c>
      <c r="H38" s="89" t="str">
        <f t="shared" si="0"/>
        <v>CZK</v>
      </c>
      <c r="I38" s="195" t="s">
        <v>11</v>
      </c>
      <c r="J38" s="300" t="s">
        <v>1579</v>
      </c>
      <c r="L38" s="75">
        <f>G38*(1-'FORM-I'!$V$22/100)</f>
        <v>429.96346</v>
      </c>
      <c r="N38" s="11" t="e">
        <f>VLOOKUP(B38,$B$11:B37,1,FALSE)</f>
        <v>#N/A</v>
      </c>
      <c r="O38" s="283" t="str">
        <f>IF(AND(OR('DATA-WL2'!$AV$22="P2O",'DATA-WL2'!$AV$22="PUL",'DATA-WL2'!$AV$22="SIS"),'DATA-WL1'!$AV$50="S",OR('DATA-WL1'!$AV$34="L",'DATA-WL1'!$AV$34=4),'DATA-WL1'!$AW$44="BEZ"),1,"")</f>
        <v/>
      </c>
      <c r="R38" s="11" t="s">
        <v>1004</v>
      </c>
      <c r="S38" s="11">
        <v>401.06180000000001</v>
      </c>
      <c r="T38" s="11" t="s">
        <v>698</v>
      </c>
      <c r="U38" s="11">
        <v>16.0425</v>
      </c>
      <c r="AH38" s="306"/>
      <c r="AI38" s="305"/>
      <c r="AJ38" s="305"/>
      <c r="AK38" s="307"/>
      <c r="AL38" s="308"/>
    </row>
    <row r="39" spans="1:38" ht="14.4">
      <c r="A39" s="99"/>
      <c r="B39" s="83">
        <v>9339482</v>
      </c>
      <c r="C39" s="84" t="str">
        <f>IF(Verzie!$E$1="CZK",R39,IF(Verzie!$E$1="SK",T39,IF(Verzie!$E$1="HU",V39,"")))</f>
        <v>WINGLINE L NEW DO 12 KG, BEZ ZAVÍRACÍCH PRUŽIN, BEZ DOLNÍHO VEDENÍ, SADA LEVÁ BÍLÁ</v>
      </c>
      <c r="D39" s="85">
        <v>1</v>
      </c>
      <c r="E39" s="86" t="s">
        <v>11</v>
      </c>
      <c r="F39" s="87"/>
      <c r="G39" s="88">
        <v>472.96856000000002</v>
      </c>
      <c r="H39" s="89" t="str">
        <f t="shared" si="0"/>
        <v>CZK</v>
      </c>
      <c r="I39" s="195" t="s">
        <v>11</v>
      </c>
      <c r="J39" s="300" t="s">
        <v>1580</v>
      </c>
      <c r="L39" s="75">
        <f>G39*(1-'FORM-I'!$V$22/100)</f>
        <v>472.96856000000002</v>
      </c>
      <c r="N39" s="11" t="e">
        <f>VLOOKUP(B39,$B$11:B38,1,FALSE)</f>
        <v>#N/A</v>
      </c>
      <c r="O39" s="283" t="str">
        <f>IF(AND(OR('DATA-WL2'!$AV$22="P2O",'DATA-WL2'!$AV$22="PUL",'DATA-WL2'!$AV$22="SIS"),'DATA-WL1'!$AV$50="B",OR('DATA-WL1'!$AV$34="L",'DATA-WL1'!$AV$34=4),'DATA-WL1'!$AW$44="BEZ"),1,"")</f>
        <v/>
      </c>
      <c r="R39" s="11" t="s">
        <v>1005</v>
      </c>
      <c r="S39" s="11">
        <v>441.17519999999996</v>
      </c>
      <c r="T39" s="11" t="s">
        <v>699</v>
      </c>
      <c r="U39" s="11">
        <v>17.647000000000002</v>
      </c>
      <c r="AH39" s="306"/>
      <c r="AI39" s="305"/>
      <c r="AJ39" s="305"/>
      <c r="AK39" s="307"/>
      <c r="AL39" s="308"/>
    </row>
    <row r="40" spans="1:38" ht="14.4">
      <c r="A40" s="107"/>
      <c r="B40" s="83">
        <v>9339483</v>
      </c>
      <c r="C40" s="84" t="str">
        <f>IF(Verzie!$E$1="CZK",R40,IF(Verzie!$E$1="SK",T40,IF(Verzie!$E$1="HU",V40,"")))</f>
        <v>WINGLINE L NEW DO 12 KG, BEZ ZAVÍRACÍCH PRUŽIN, BEZ DOLNÍHO VEDENÍ, SADA LEVÁ ANTRACIT</v>
      </c>
      <c r="D40" s="85">
        <v>1</v>
      </c>
      <c r="E40" s="86" t="s">
        <v>11</v>
      </c>
      <c r="F40" s="87"/>
      <c r="G40" s="88">
        <v>472.96856000000002</v>
      </c>
      <c r="H40" s="89" t="str">
        <f t="shared" si="0"/>
        <v>CZK</v>
      </c>
      <c r="I40" s="195" t="s">
        <v>11</v>
      </c>
      <c r="J40" s="300" t="s">
        <v>1581</v>
      </c>
      <c r="L40" s="75">
        <f>G40*(1-'FORM-I'!$V$22/100)</f>
        <v>472.96856000000002</v>
      </c>
      <c r="N40" s="11" t="e">
        <f>VLOOKUP(B40,$B$11:B39,1,FALSE)</f>
        <v>#N/A</v>
      </c>
      <c r="O40" s="283" t="str">
        <f>IF(AND(OR('DATA-WL2'!$AV$22="P2O",'DATA-WL2'!$AV$22="PUL",'DATA-WL2'!$AV$22="SIS"),'DATA-WL1'!$AV$50="A",OR('DATA-WL1'!$AV$34="L",'DATA-WL1'!$AV$34=4),'DATA-WL1'!$AW$44="BEZ"),1,"")</f>
        <v/>
      </c>
      <c r="R40" s="11" t="s">
        <v>1006</v>
      </c>
      <c r="S40" s="11">
        <v>441.17519999999996</v>
      </c>
      <c r="T40" s="11" t="s">
        <v>700</v>
      </c>
      <c r="U40" s="11">
        <v>17.647000000000002</v>
      </c>
      <c r="AH40" s="306"/>
      <c r="AI40" s="305"/>
      <c r="AJ40" s="305"/>
      <c r="AK40" s="307"/>
      <c r="AL40" s="308"/>
    </row>
    <row r="41" spans="1:38" ht="14.4">
      <c r="A41" s="67"/>
      <c r="B41" s="83">
        <v>9339389</v>
      </c>
      <c r="C41" s="84" t="str">
        <f>IF(Verzie!$E$1="CZK",R41,IF(Verzie!$E$1="SK",T41,IF(Verzie!$E$1="HU",V41,"")))</f>
        <v>WINGLINE L NEW DO 12 KG, SE ZAVÍRACÍMI PRUŽINAMI, BEZ DOLNÍHO VEDENÍ, SADA PRAVÁ ŠEDÁ</v>
      </c>
      <c r="D41" s="85">
        <v>1</v>
      </c>
      <c r="E41" s="86" t="s">
        <v>11</v>
      </c>
      <c r="F41" s="87"/>
      <c r="G41" s="88">
        <v>429.96346</v>
      </c>
      <c r="H41" s="89" t="str">
        <f t="shared" si="0"/>
        <v>CZK</v>
      </c>
      <c r="I41" s="195" t="s">
        <v>11</v>
      </c>
      <c r="J41" s="300" t="s">
        <v>1569</v>
      </c>
      <c r="L41" s="75">
        <f>G41*(1-'FORM-I'!$V$22/100)</f>
        <v>429.96346</v>
      </c>
      <c r="N41" s="11" t="e">
        <f>VLOOKUP(B41,$B$11:B40,1,FALSE)</f>
        <v>#N/A</v>
      </c>
      <c r="O41" s="283" t="str">
        <f>IF(AND('DATA-WL2'!$AV$22="BEZ",'DATA-WL1'!$AV$50="S",OR('DATA-WL1'!$AV$34="P",'DATA-WL1'!$AV$34=4),'DATA-WL1'!$AW$44="BEZ"),1,"")</f>
        <v/>
      </c>
      <c r="R41" s="11" t="s">
        <v>1007</v>
      </c>
      <c r="S41" s="11">
        <v>401.06180000000001</v>
      </c>
      <c r="T41" s="11" t="s">
        <v>701</v>
      </c>
      <c r="U41" s="11">
        <v>16.0425</v>
      </c>
      <c r="AH41" s="306"/>
      <c r="AI41" s="305"/>
      <c r="AJ41" s="305"/>
      <c r="AK41" s="307"/>
      <c r="AL41" s="308"/>
    </row>
    <row r="42" spans="1:38" ht="14.4">
      <c r="A42" s="99"/>
      <c r="B42" s="83">
        <v>9339390</v>
      </c>
      <c r="C42" s="84" t="str">
        <f>IF(Verzie!$E$1="CZK",R42,IF(Verzie!$E$1="SK",T42,IF(Verzie!$E$1="HU",V42,"")))</f>
        <v>WINGLINE L NEW DO 12 KG, SE ZAVÍRACÍMI PRUŽINAMI, BEZ DOLNÍHO VEDENÍ, SADA PRAVÁ BÍLÁ</v>
      </c>
      <c r="D42" s="85">
        <v>1</v>
      </c>
      <c r="E42" s="86" t="s">
        <v>11</v>
      </c>
      <c r="F42" s="87"/>
      <c r="G42" s="88">
        <v>472.96856000000002</v>
      </c>
      <c r="H42" s="89" t="str">
        <f t="shared" si="0"/>
        <v>CZK</v>
      </c>
      <c r="I42" s="195" t="s">
        <v>11</v>
      </c>
      <c r="J42" s="300" t="s">
        <v>1570</v>
      </c>
      <c r="L42" s="75">
        <f>G42*(1-'FORM-I'!$V$22/100)</f>
        <v>472.96856000000002</v>
      </c>
      <c r="N42" s="11" t="e">
        <f>VLOOKUP(B42,$B$11:B41,1,FALSE)</f>
        <v>#N/A</v>
      </c>
      <c r="O42" s="283" t="str">
        <f>IF(AND('DATA-WL2'!$AV$22="BEZ",'DATA-WL1'!$AV$50="B",OR('DATA-WL1'!$AV$34="P",'DATA-WL1'!$AV$34=4),'DATA-WL1'!$AW$44="BEZ"),1,"")</f>
        <v/>
      </c>
      <c r="R42" s="11" t="s">
        <v>1008</v>
      </c>
      <c r="S42" s="11">
        <v>441.17519999999996</v>
      </c>
      <c r="T42" s="11" t="s">
        <v>702</v>
      </c>
      <c r="U42" s="11">
        <v>17.647000000000002</v>
      </c>
      <c r="AH42" s="306"/>
      <c r="AI42" s="305"/>
      <c r="AJ42" s="305"/>
      <c r="AK42" s="307"/>
      <c r="AL42" s="308"/>
    </row>
    <row r="43" spans="1:38" ht="14.4">
      <c r="A43" s="107"/>
      <c r="B43" s="83">
        <v>9339391</v>
      </c>
      <c r="C43" s="84" t="str">
        <f>IF(Verzie!$E$1="CZK",R43,IF(Verzie!$E$1="SK",T43,IF(Verzie!$E$1="HU",V43,"")))</f>
        <v>WINGLINE L NEW DO 12 KG, SE ZAVÍRACÍMI PRUŽINAMI, BEZ DOLNÍHO VEDENÍ, SADA PRAVÁ ANTRACIT</v>
      </c>
      <c r="D43" s="85">
        <v>1</v>
      </c>
      <c r="E43" s="86" t="s">
        <v>11</v>
      </c>
      <c r="F43" s="87"/>
      <c r="G43" s="88">
        <v>472.96856000000002</v>
      </c>
      <c r="H43" s="89" t="str">
        <f t="shared" si="0"/>
        <v>CZK</v>
      </c>
      <c r="I43" s="195" t="s">
        <v>11</v>
      </c>
      <c r="J43" s="300" t="s">
        <v>1571</v>
      </c>
      <c r="L43" s="75">
        <f>G43*(1-'FORM-I'!$V$22/100)</f>
        <v>472.96856000000002</v>
      </c>
      <c r="N43" s="11" t="e">
        <f>VLOOKUP(B43,$B$11:B42,1,FALSE)</f>
        <v>#N/A</v>
      </c>
      <c r="O43" s="283" t="str">
        <f>IF(AND('DATA-WL2'!$AV$22="BEZ",'DATA-WL1'!$AV$50="A",OR('DATA-WL1'!$AV$34="P",'DATA-WL1'!$AV$34=4),'DATA-WL1'!$AW$44="BEZ"),1,"")</f>
        <v/>
      </c>
      <c r="R43" s="11" t="s">
        <v>1009</v>
      </c>
      <c r="S43" s="11">
        <v>441.17519999999996</v>
      </c>
      <c r="T43" s="11" t="s">
        <v>703</v>
      </c>
      <c r="U43" s="11">
        <v>17.647000000000002</v>
      </c>
      <c r="AH43" s="306"/>
      <c r="AI43" s="305"/>
      <c r="AJ43" s="305"/>
      <c r="AK43" s="307"/>
      <c r="AL43" s="308"/>
    </row>
    <row r="44" spans="1:38" ht="14.4">
      <c r="A44" s="67"/>
      <c r="B44" s="83">
        <v>9339392</v>
      </c>
      <c r="C44" s="84" t="str">
        <f>IF(Verzie!$E$1="CZK",R44,IF(Verzie!$E$1="SK",T44,IF(Verzie!$E$1="HU",V44,"")))</f>
        <v>WINGLINE L NEW DO 12 KG, BEZ ZAVÍRACÍCH PRUŽIN, BEZ DOLNÍHO VEDENÍ, SADA PRAVÁ ŠEDÁ</v>
      </c>
      <c r="D44" s="85">
        <v>1</v>
      </c>
      <c r="E44" s="86" t="s">
        <v>11</v>
      </c>
      <c r="F44" s="87"/>
      <c r="G44" s="88">
        <v>429.96346</v>
      </c>
      <c r="H44" s="89" t="str">
        <f t="shared" si="0"/>
        <v>CZK</v>
      </c>
      <c r="I44" s="195" t="s">
        <v>11</v>
      </c>
      <c r="J44" s="300" t="s">
        <v>1572</v>
      </c>
      <c r="L44" s="75">
        <f>G44*(1-'FORM-I'!$V$22/100)</f>
        <v>429.96346</v>
      </c>
      <c r="N44" s="11" t="e">
        <f>VLOOKUP(B44,$B$11:B43,1,FALSE)</f>
        <v>#N/A</v>
      </c>
      <c r="O44" s="283" t="str">
        <f>IF(AND(OR('DATA-WL2'!$AV$22="P2O",'DATA-WL2'!$AV$22="PUL",'DATA-WL2'!$AV$22="SIS"),'DATA-WL1'!$AV$50="S",OR('DATA-WL1'!$AV$34="P",'DATA-WL1'!$AV$34=4),'DATA-WL1'!$AW$44="BEZ"),1,"")</f>
        <v/>
      </c>
      <c r="R44" s="11" t="s">
        <v>1010</v>
      </c>
      <c r="S44" s="11">
        <v>401.06180000000001</v>
      </c>
      <c r="T44" s="11" t="s">
        <v>704</v>
      </c>
      <c r="U44" s="11">
        <v>16.0425</v>
      </c>
      <c r="AH44" s="306"/>
      <c r="AI44" s="305"/>
      <c r="AJ44" s="305"/>
      <c r="AK44" s="307"/>
      <c r="AL44" s="308"/>
    </row>
    <row r="45" spans="1:38" ht="14.4">
      <c r="A45" s="99"/>
      <c r="B45" s="83">
        <v>9339393</v>
      </c>
      <c r="C45" s="84" t="str">
        <f>IF(Verzie!$E$1="CZK",R45,IF(Verzie!$E$1="SK",T45,IF(Verzie!$E$1="HU",V45,"")))</f>
        <v>WINGLINE L NEW DO 12 KG, BEZ ZAVÍRACÍCH PRUŽIN, BEZ DOLNÍHO VEDENÍ, SADA PRAVÁ BÍLÁ</v>
      </c>
      <c r="D45" s="85">
        <v>1</v>
      </c>
      <c r="E45" s="86" t="s">
        <v>11</v>
      </c>
      <c r="F45" s="87"/>
      <c r="G45" s="88">
        <v>472.96856000000002</v>
      </c>
      <c r="H45" s="89" t="str">
        <f t="shared" si="0"/>
        <v>CZK</v>
      </c>
      <c r="I45" s="195" t="s">
        <v>11</v>
      </c>
      <c r="J45" s="300" t="s">
        <v>1573</v>
      </c>
      <c r="L45" s="75">
        <f>G45*(1-'FORM-I'!$V$22/100)</f>
        <v>472.96856000000002</v>
      </c>
      <c r="N45" s="11" t="e">
        <f>VLOOKUP(B45,$B$11:B44,1,FALSE)</f>
        <v>#N/A</v>
      </c>
      <c r="O45" s="283" t="str">
        <f>IF(AND(OR('DATA-WL2'!$AV$22="P2O",'DATA-WL2'!$AV$22="PUL",'DATA-WL2'!$AV$22="SIS"),'DATA-WL1'!$AV$50="B",OR('DATA-WL1'!$AV$34="P",'DATA-WL1'!$AV$34=4),'DATA-WL1'!$AW$44="BEZ"),1,"")</f>
        <v/>
      </c>
      <c r="R45" s="11" t="s">
        <v>1011</v>
      </c>
      <c r="S45" s="11">
        <v>441.17519999999996</v>
      </c>
      <c r="T45" s="11" t="s">
        <v>705</v>
      </c>
      <c r="U45" s="11">
        <v>17.647000000000002</v>
      </c>
      <c r="AH45" s="306"/>
      <c r="AI45" s="305"/>
      <c r="AJ45" s="305"/>
      <c r="AK45" s="307"/>
      <c r="AL45" s="308"/>
    </row>
    <row r="46" spans="1:38" ht="14.4">
      <c r="A46" s="107"/>
      <c r="B46" s="91">
        <v>9339394</v>
      </c>
      <c r="C46" s="92" t="str">
        <f>IF(Verzie!$E$1="CZK",R46,IF(Verzie!$E$1="SK",T46,IF(Verzie!$E$1="HU",V46,"")))</f>
        <v>WINGLINE L NEW DO 12 KG, BEZ ZAVÍRACÍCH PRUŽIN, BEZ DOLNÍHO VEDENÍ, SADA PRAVÁ ANTRACIT</v>
      </c>
      <c r="D46" s="93">
        <v>1</v>
      </c>
      <c r="E46" s="94" t="s">
        <v>11</v>
      </c>
      <c r="F46" s="95"/>
      <c r="G46" s="88">
        <v>472.96856000000002</v>
      </c>
      <c r="H46" s="96" t="str">
        <f t="shared" si="0"/>
        <v>CZK</v>
      </c>
      <c r="I46" s="97" t="s">
        <v>11</v>
      </c>
      <c r="J46" s="302" t="s">
        <v>1574</v>
      </c>
      <c r="L46" s="75">
        <f>G46*(1-'FORM-I'!$V$22/100)</f>
        <v>472.96856000000002</v>
      </c>
      <c r="N46" s="11" t="e">
        <f>VLOOKUP(B46,$B$11:B45,1,FALSE)</f>
        <v>#N/A</v>
      </c>
      <c r="O46" s="283" t="str">
        <f>IF(AND(OR('DATA-WL2'!$AV$22="P2O",'DATA-WL2'!$AV$22="PUL",'DATA-WL2'!$AV$22="SIS"),'DATA-WL1'!$AV$50="A",OR('DATA-WL1'!$AV$34="P",'DATA-WL1'!$AV$34=4),'DATA-WL1'!$AW$44="BEZ"),1,"")</f>
        <v/>
      </c>
      <c r="R46" s="11" t="s">
        <v>1012</v>
      </c>
      <c r="S46" s="11">
        <v>441.17519999999996</v>
      </c>
      <c r="T46" s="11" t="s">
        <v>706</v>
      </c>
      <c r="U46" s="11">
        <v>17.647000000000002</v>
      </c>
      <c r="AH46" s="306"/>
      <c r="AI46" s="305"/>
      <c r="AJ46" s="305"/>
      <c r="AK46" s="307"/>
      <c r="AL46" s="308"/>
    </row>
    <row r="47" spans="1:38" ht="14.4">
      <c r="B47" s="196"/>
      <c r="C47" s="197"/>
      <c r="D47" s="132"/>
      <c r="E47" s="133"/>
      <c r="F47" s="134"/>
      <c r="G47" s="88"/>
      <c r="H47" s="136" t="str">
        <f t="shared" si="0"/>
        <v/>
      </c>
      <c r="I47" s="198" t="s">
        <v>11</v>
      </c>
      <c r="J47" s="303"/>
      <c r="L47" s="75">
        <f>G47*(1-'FORM-I'!$V$22/100)</f>
        <v>0</v>
      </c>
      <c r="N47" s="11" t="e">
        <f>VLOOKUP(B47,$B$11:B46,1,FALSE)</f>
        <v>#N/A</v>
      </c>
      <c r="AH47" s="306"/>
      <c r="AI47" s="305"/>
      <c r="AJ47" s="305"/>
      <c r="AK47" s="307"/>
      <c r="AL47" s="308"/>
    </row>
    <row r="48" spans="1:38" ht="14.4">
      <c r="A48" s="67"/>
      <c r="B48" s="108">
        <v>9339500</v>
      </c>
      <c r="C48" s="109" t="str">
        <f>IF(Verzie!$E$1="CZK",R48,IF(Verzie!$E$1="SK",T48,IF(Verzie!$E$1="HU",V48,"")))</f>
        <v>WINGLINE L SADA PROFILŮ 1 NOSNÝ + 1 VODICÍ 1200 MM ALU ELOX.</v>
      </c>
      <c r="D48" s="110">
        <v>1</v>
      </c>
      <c r="E48" s="111" t="s">
        <v>11</v>
      </c>
      <c r="F48" s="112"/>
      <c r="G48" s="88">
        <v>444.42023</v>
      </c>
      <c r="H48" s="89" t="str">
        <f t="shared" si="0"/>
        <v>CZK</v>
      </c>
      <c r="I48" s="114" t="s">
        <v>11</v>
      </c>
      <c r="J48" s="301" t="s">
        <v>1593</v>
      </c>
      <c r="L48" s="75">
        <f>G48*(1-'FORM-I'!$V$22/100)</f>
        <v>444.42023</v>
      </c>
      <c r="N48" s="11" t="e">
        <f>VLOOKUP(B48,$B$11:B47,1,FALSE)</f>
        <v>#N/A</v>
      </c>
      <c r="O48" s="283" t="str">
        <f>IF(AND('DATA-WL1'!$AV$43="M",'DATA-WL1'!$AV$50="S",'DATA-WL1'!$AW$44=0),1,"")</f>
        <v/>
      </c>
      <c r="R48" s="11" t="s">
        <v>1013</v>
      </c>
      <c r="S48" s="11">
        <v>414.54680000000002</v>
      </c>
      <c r="T48" s="11" t="s">
        <v>707</v>
      </c>
      <c r="U48" s="11">
        <v>16.581900000000001</v>
      </c>
      <c r="AH48" s="306"/>
      <c r="AI48" s="305"/>
      <c r="AJ48" s="305"/>
      <c r="AK48" s="307"/>
      <c r="AL48" s="308"/>
    </row>
    <row r="49" spans="1:38" ht="14.4">
      <c r="A49" s="99"/>
      <c r="B49" s="83">
        <v>9279168</v>
      </c>
      <c r="C49" s="84" t="str">
        <f>IF(Verzie!$E$1="CZK",R49,IF(Verzie!$E$1="SK",T49,IF(Verzie!$E$1="HU",V49,"")))</f>
        <v xml:space="preserve">WINGLINE L SADA PROFILŮ 1 NOSNÝ + 1 VODICÍ BÍLÝ 1200 MM </v>
      </c>
      <c r="D49" s="85">
        <v>1</v>
      </c>
      <c r="E49" s="86" t="s">
        <v>11</v>
      </c>
      <c r="F49" s="87"/>
      <c r="G49" s="88">
        <v>579.71510999999998</v>
      </c>
      <c r="H49" s="89" t="str">
        <f t="shared" si="0"/>
        <v>CZK</v>
      </c>
      <c r="I49" s="195" t="s">
        <v>11</v>
      </c>
      <c r="J49" s="300" t="s">
        <v>1488</v>
      </c>
      <c r="L49" s="75">
        <f>G49*(1-'FORM-I'!$V$22/100)</f>
        <v>579.71510999999998</v>
      </c>
      <c r="N49" s="11" t="e">
        <f>VLOOKUP(B49,$B$11:B48,1,FALSE)</f>
        <v>#N/A</v>
      </c>
      <c r="O49" s="283" t="str">
        <f>IF(AND('DATA-WL1'!$AV$43="M",'DATA-WL1'!$AV$50="B",'DATA-WL1'!$AW$44=0),1,"")</f>
        <v/>
      </c>
      <c r="R49" s="11" t="s">
        <v>1014</v>
      </c>
      <c r="S49" s="11">
        <v>540.74710000000005</v>
      </c>
      <c r="T49" s="11" t="s">
        <v>708</v>
      </c>
      <c r="U49" s="11">
        <v>21.629899999999999</v>
      </c>
      <c r="AH49" s="306"/>
      <c r="AI49" s="305"/>
      <c r="AJ49" s="305"/>
      <c r="AK49" s="307"/>
      <c r="AL49" s="308"/>
    </row>
    <row r="50" spans="1:38" ht="14.4">
      <c r="A50" s="107"/>
      <c r="B50" s="83">
        <v>9339502</v>
      </c>
      <c r="C50" s="84" t="str">
        <f>IF(Verzie!$E$1="CZK",R50,IF(Verzie!$E$1="SK",T50,IF(Verzie!$E$1="HU",V50,"")))</f>
        <v>WINGLINE L SADA PROFILŮ 1 NOSNÝ + 1 VODICÍ 1200 MM ANTRACIT</v>
      </c>
      <c r="D50" s="85">
        <v>1</v>
      </c>
      <c r="E50" s="86" t="s">
        <v>11</v>
      </c>
      <c r="F50" s="87"/>
      <c r="G50" s="88">
        <v>579.71510999999998</v>
      </c>
      <c r="H50" s="89" t="str">
        <f t="shared" si="0"/>
        <v>CZK</v>
      </c>
      <c r="I50" s="195" t="s">
        <v>11</v>
      </c>
      <c r="J50" s="300" t="s">
        <v>1594</v>
      </c>
      <c r="L50" s="75">
        <f>G50*(1-'FORM-I'!$V$22/100)</f>
        <v>579.71510999999998</v>
      </c>
      <c r="N50" s="11" t="e">
        <f>VLOOKUP(B50,$B$11:B49,1,FALSE)</f>
        <v>#N/A</v>
      </c>
      <c r="O50" s="283" t="str">
        <f>IF(AND('DATA-WL1'!$AV$43="M",'DATA-WL1'!$AV$50="A",'DATA-WL1'!$AW$44=0),1,"")</f>
        <v/>
      </c>
      <c r="R50" s="11" t="s">
        <v>1015</v>
      </c>
      <c r="S50" s="11">
        <v>540.74710000000005</v>
      </c>
      <c r="T50" s="11" t="s">
        <v>709</v>
      </c>
      <c r="U50" s="11">
        <v>21.629899999999999</v>
      </c>
      <c r="AH50" s="306"/>
      <c r="AI50" s="305"/>
      <c r="AJ50" s="305"/>
      <c r="AK50" s="307"/>
      <c r="AL50" s="308"/>
    </row>
    <row r="51" spans="1:38" ht="14.4">
      <c r="A51" s="67"/>
      <c r="B51" s="83">
        <v>9339503</v>
      </c>
      <c r="C51" s="84" t="str">
        <f>IF(Verzie!$E$1="CZK",R51,IF(Verzie!$E$1="SK",T51,IF(Verzie!$E$1="HU",V51,"")))</f>
        <v>WINGLINE L SADA PROFILŮ 1 NOSNÝ + 1 VODICÍ 2400 MM ALU ELOX.</v>
      </c>
      <c r="D51" s="85">
        <v>1</v>
      </c>
      <c r="E51" s="86" t="s">
        <v>11</v>
      </c>
      <c r="F51" s="87"/>
      <c r="G51" s="88">
        <v>853.28648999999996</v>
      </c>
      <c r="H51" s="89" t="str">
        <f t="shared" si="0"/>
        <v>CZK</v>
      </c>
      <c r="I51" s="195" t="s">
        <v>11</v>
      </c>
      <c r="J51" s="300" t="s">
        <v>1595</v>
      </c>
      <c r="L51" s="75">
        <f>G51*(1-'FORM-I'!$V$22/100)</f>
        <v>853.28648999999996</v>
      </c>
      <c r="N51" s="11" t="e">
        <f>VLOOKUP(B51,$B$11:B50,1,FALSE)</f>
        <v>#N/A</v>
      </c>
      <c r="O51" s="283" t="str">
        <f>IF(AND('DATA-WL1'!$AV$43="V",'DATA-WL1'!$AV$50="S",'DATA-WL1'!$AW$44=0),1,"")</f>
        <v/>
      </c>
      <c r="R51" s="11" t="s">
        <v>1016</v>
      </c>
      <c r="S51" s="11">
        <v>795.92960000000005</v>
      </c>
      <c r="T51" s="11" t="s">
        <v>710</v>
      </c>
      <c r="U51" s="11">
        <v>31.837199999999999</v>
      </c>
      <c r="AH51" s="306"/>
      <c r="AI51" s="305"/>
      <c r="AJ51" s="305"/>
      <c r="AK51" s="307"/>
      <c r="AL51" s="308"/>
    </row>
    <row r="52" spans="1:38" ht="14.4">
      <c r="A52" s="99"/>
      <c r="B52" s="83">
        <v>9279169</v>
      </c>
      <c r="C52" s="84" t="str">
        <f>IF(Verzie!$E$1="CZK",R52,IF(Verzie!$E$1="SK",T52,IF(Verzie!$E$1="HU",V52,"")))</f>
        <v xml:space="preserve">WINGLINE L SADA PROFILŮ 1 NOSNÝ + 1 VODICÍ BÍLÝ 2400 MM </v>
      </c>
      <c r="D52" s="85">
        <v>1</v>
      </c>
      <c r="E52" s="86" t="s">
        <v>11</v>
      </c>
      <c r="F52" s="87"/>
      <c r="G52" s="88">
        <v>1113.04693</v>
      </c>
      <c r="H52" s="89" t="str">
        <f t="shared" si="0"/>
        <v>CZK</v>
      </c>
      <c r="I52" s="195" t="s">
        <v>11</v>
      </c>
      <c r="J52" s="300" t="s">
        <v>1489</v>
      </c>
      <c r="L52" s="75">
        <f>G52*(1-'FORM-I'!$V$22/100)</f>
        <v>1113.04693</v>
      </c>
      <c r="N52" s="11" t="e">
        <f>VLOOKUP(B52,$B$11:B51,1,FALSE)</f>
        <v>#N/A</v>
      </c>
      <c r="O52" s="283" t="str">
        <f>IF(AND('DATA-WL1'!$AV$43="V",'DATA-WL1'!$AV$50="B",'DATA-WL1'!$AW$44=0),1,"")</f>
        <v/>
      </c>
      <c r="R52" s="11" t="s">
        <v>1017</v>
      </c>
      <c r="S52" s="11">
        <v>1038.2277000000001</v>
      </c>
      <c r="T52" s="11" t="s">
        <v>711</v>
      </c>
      <c r="U52" s="11">
        <v>41.5291</v>
      </c>
      <c r="AH52" s="306"/>
      <c r="AI52" s="305"/>
      <c r="AJ52" s="305"/>
      <c r="AK52" s="307"/>
      <c r="AL52" s="308"/>
    </row>
    <row r="53" spans="1:38" ht="14.4">
      <c r="A53" s="107"/>
      <c r="B53" s="91">
        <v>9339505</v>
      </c>
      <c r="C53" s="92" t="str">
        <f>IF(Verzie!$E$1="CZK",R53,IF(Verzie!$E$1="SK",T53,IF(Verzie!$E$1="HU",V53,"")))</f>
        <v>WINGLINE L SADA PROFILŮ 1 NOSNÝ + 1 VODICÍ 2400 MM ANTRACIT</v>
      </c>
      <c r="D53" s="93">
        <v>1</v>
      </c>
      <c r="E53" s="94" t="s">
        <v>11</v>
      </c>
      <c r="F53" s="95"/>
      <c r="G53" s="88">
        <v>1113.04693</v>
      </c>
      <c r="H53" s="96" t="str">
        <f t="shared" si="0"/>
        <v>CZK</v>
      </c>
      <c r="I53" s="97" t="s">
        <v>11</v>
      </c>
      <c r="J53" s="302" t="s">
        <v>1596</v>
      </c>
      <c r="L53" s="75">
        <f>G53*(1-'FORM-I'!$V$22/100)</f>
        <v>1113.04693</v>
      </c>
      <c r="N53" s="11" t="e">
        <f>VLOOKUP(B53,$B$11:B52,1,FALSE)</f>
        <v>#N/A</v>
      </c>
      <c r="O53" s="283" t="str">
        <f>IF(AND('DATA-WL1'!$AV$43="V",'DATA-WL1'!$AV$50="A",'DATA-WL1'!$AW$44=0),1,"")</f>
        <v/>
      </c>
      <c r="R53" s="11" t="s">
        <v>1018</v>
      </c>
      <c r="S53" s="11">
        <v>1038.2277000000001</v>
      </c>
      <c r="T53" s="11" t="s">
        <v>712</v>
      </c>
      <c r="U53" s="11">
        <v>41.5291</v>
      </c>
      <c r="AH53" s="306"/>
      <c r="AI53" s="305"/>
      <c r="AJ53" s="305"/>
      <c r="AK53" s="307"/>
      <c r="AL53" s="308"/>
    </row>
    <row r="54" spans="1:38" ht="14.4">
      <c r="A54" s="67"/>
      <c r="B54" s="83">
        <v>9339507</v>
      </c>
      <c r="C54" s="84" t="str">
        <f>IF(Verzie!$E$1="CZK",R54,IF(Verzie!$E$1="SK",T54,IF(Verzie!$E$1="HU",V54,"")))</f>
        <v>WINGLINE L SADA NOSNÝ PROFIL 1200 MM ALU ELOX.</v>
      </c>
      <c r="D54" s="85">
        <v>1</v>
      </c>
      <c r="E54" s="86" t="s">
        <v>11</v>
      </c>
      <c r="F54" s="87"/>
      <c r="G54" s="88">
        <v>340.69556</v>
      </c>
      <c r="H54" s="89" t="str">
        <f t="shared" si="0"/>
        <v>CZK</v>
      </c>
      <c r="I54" s="195" t="s">
        <v>11</v>
      </c>
      <c r="J54" s="301" t="s">
        <v>1597</v>
      </c>
      <c r="L54" s="75">
        <f>G54*(1-'FORM-I'!$V$22/100)</f>
        <v>340.69556</v>
      </c>
      <c r="N54" s="11" t="e">
        <f>VLOOKUP(B54,$B$11:B53,1,FALSE)</f>
        <v>#N/A</v>
      </c>
      <c r="O54" s="283" t="str">
        <f>IF(AND('DATA-WL1'!$AV$43="M",'DATA-WL1'!$AV$50="S",'DATA-WL1'!$AW$44="BEZ"),1,"")</f>
        <v/>
      </c>
      <c r="R54" s="11" t="s">
        <v>1019</v>
      </c>
      <c r="S54" s="11">
        <v>317.79400000000004</v>
      </c>
      <c r="T54" s="11" t="s">
        <v>713</v>
      </c>
      <c r="U54" s="11">
        <v>12.7118</v>
      </c>
      <c r="AH54" s="306"/>
      <c r="AI54" s="305"/>
      <c r="AJ54" s="305"/>
      <c r="AK54" s="307"/>
      <c r="AL54" s="308"/>
    </row>
    <row r="55" spans="1:38" ht="14.4">
      <c r="A55" s="99"/>
      <c r="B55" s="83">
        <v>9279166</v>
      </c>
      <c r="C55" s="84" t="str">
        <f>IF(Verzie!$E$1="CZK",R55,IF(Verzie!$E$1="SK",T55,IF(Verzie!$E$1="HU",V55,"")))</f>
        <v>WINGLINE L NOSNÝ PROFIL 1200 MM BÍLÝ</v>
      </c>
      <c r="D55" s="85">
        <v>1</v>
      </c>
      <c r="E55" s="86" t="s">
        <v>11</v>
      </c>
      <c r="F55" s="87"/>
      <c r="G55" s="88">
        <v>444.41352000000001</v>
      </c>
      <c r="H55" s="89" t="str">
        <f t="shared" si="0"/>
        <v>CZK</v>
      </c>
      <c r="I55" s="195" t="s">
        <v>11</v>
      </c>
      <c r="J55" s="300" t="s">
        <v>1487</v>
      </c>
      <c r="L55" s="75">
        <f>G55*(1-'FORM-I'!$V$22/100)</f>
        <v>444.41352000000001</v>
      </c>
      <c r="N55" s="11" t="e">
        <f>VLOOKUP(B55,$B$11:B54,1,FALSE)</f>
        <v>#N/A</v>
      </c>
      <c r="O55" s="283" t="str">
        <f>IF(AND('DATA-WL1'!$AV$43="M",'DATA-WL1'!$AV$50="B",'DATA-WL1'!$AW$44="BEZ"),1,"")</f>
        <v/>
      </c>
      <c r="R55" s="11" t="s">
        <v>1020</v>
      </c>
      <c r="S55" s="11">
        <v>414.53930000000003</v>
      </c>
      <c r="T55" s="11" t="s">
        <v>714</v>
      </c>
      <c r="U55" s="11">
        <v>16.581600000000002</v>
      </c>
      <c r="AH55" s="306"/>
      <c r="AI55" s="305"/>
      <c r="AJ55" s="305"/>
      <c r="AK55" s="307"/>
      <c r="AL55" s="308"/>
    </row>
    <row r="56" spans="1:38" ht="14.4">
      <c r="A56" s="107"/>
      <c r="B56" s="83">
        <v>9339509</v>
      </c>
      <c r="C56" s="84" t="str">
        <f>IF(Verzie!$E$1="CZK",R56,IF(Verzie!$E$1="SK",T56,IF(Verzie!$E$1="HU",V56,"")))</f>
        <v>WINGLINE L SADA NOSNÝ PROFIL 1200 MM ANTRACIT</v>
      </c>
      <c r="D56" s="85">
        <v>1</v>
      </c>
      <c r="E56" s="86" t="s">
        <v>11</v>
      </c>
      <c r="F56" s="87"/>
      <c r="G56" s="88">
        <v>444.41352000000001</v>
      </c>
      <c r="H56" s="89" t="str">
        <f t="shared" si="0"/>
        <v>CZK</v>
      </c>
      <c r="I56" s="195" t="s">
        <v>11</v>
      </c>
      <c r="J56" s="300" t="s">
        <v>1598</v>
      </c>
      <c r="L56" s="75">
        <f>G56*(1-'FORM-I'!$V$22/100)</f>
        <v>444.41352000000001</v>
      </c>
      <c r="N56" s="11" t="e">
        <f>VLOOKUP(B56,$B$11:B55,1,FALSE)</f>
        <v>#N/A</v>
      </c>
      <c r="O56" s="283" t="str">
        <f>IF(AND('DATA-WL1'!$AV$43="M",'DATA-WL1'!$AV$50="A",'DATA-WL1'!$AW$44="BEZ"),1,"")</f>
        <v/>
      </c>
      <c r="R56" s="11" t="s">
        <v>1021</v>
      </c>
      <c r="S56" s="11">
        <v>414.53930000000003</v>
      </c>
      <c r="T56" s="11" t="s">
        <v>715</v>
      </c>
      <c r="U56" s="11">
        <v>16.581600000000002</v>
      </c>
      <c r="AH56" s="306"/>
      <c r="AI56" s="305"/>
      <c r="AJ56" s="305"/>
      <c r="AK56" s="307"/>
      <c r="AL56" s="308"/>
    </row>
    <row r="57" spans="1:38" ht="14.4">
      <c r="A57" s="67"/>
      <c r="B57" s="83">
        <v>9339510</v>
      </c>
      <c r="C57" s="84" t="str">
        <f>IF(Verzie!$E$1="CZK",R57,IF(Verzie!$E$1="SK",T57,IF(Verzie!$E$1="HU",V57,"")))</f>
        <v>WINGLINE L SADA NOSNÝ PROFIL 2400 MM ALU ELOX.</v>
      </c>
      <c r="D57" s="85">
        <v>1</v>
      </c>
      <c r="E57" s="86" t="s">
        <v>11</v>
      </c>
      <c r="F57" s="87"/>
      <c r="G57" s="88">
        <v>691.27387999999996</v>
      </c>
      <c r="H57" s="89" t="str">
        <f t="shared" si="0"/>
        <v>CZK</v>
      </c>
      <c r="I57" s="195" t="s">
        <v>11</v>
      </c>
      <c r="J57" s="300" t="s">
        <v>1599</v>
      </c>
      <c r="L57" s="75">
        <f>G57*(1-'FORM-I'!$V$22/100)</f>
        <v>691.27387999999996</v>
      </c>
      <c r="N57" s="11" t="e">
        <f>VLOOKUP(B57,$B$11:B56,1,FALSE)</f>
        <v>#N/A</v>
      </c>
      <c r="O57" s="283" t="str">
        <f>IF(AND('DATA-WL1'!$AV$43="V",'DATA-WL1'!$AV$50="S",'DATA-WL1'!$AW$44="BEZ"),1,"")</f>
        <v/>
      </c>
      <c r="R57" s="11" t="s">
        <v>1022</v>
      </c>
      <c r="S57" s="11">
        <v>644.8057</v>
      </c>
      <c r="T57" s="11" t="s">
        <v>716</v>
      </c>
      <c r="U57" s="11">
        <v>25.792199999999998</v>
      </c>
      <c r="AH57" s="306"/>
      <c r="AI57" s="305"/>
      <c r="AJ57" s="305"/>
      <c r="AK57" s="307"/>
      <c r="AL57" s="308"/>
    </row>
    <row r="58" spans="1:38" ht="14.4">
      <c r="A58" s="99"/>
      <c r="B58" s="83">
        <v>9279170</v>
      </c>
      <c r="C58" s="84" t="str">
        <f>IF(Verzie!$E$1="CZK",R58,IF(Verzie!$E$1="SK",T58,IF(Verzie!$E$1="HU",V58,"")))</f>
        <v>WINGLINE L NOSNÝ PROFIL 2400 MM BÍLÝ</v>
      </c>
      <c r="D58" s="85">
        <v>1</v>
      </c>
      <c r="E58" s="86" t="s">
        <v>11</v>
      </c>
      <c r="F58" s="87"/>
      <c r="G58" s="88">
        <v>901.71168999999998</v>
      </c>
      <c r="H58" s="89" t="str">
        <f t="shared" si="0"/>
        <v>CZK</v>
      </c>
      <c r="I58" s="195" t="s">
        <v>11</v>
      </c>
      <c r="J58" s="300" t="s">
        <v>1490</v>
      </c>
      <c r="L58" s="75">
        <f>G58*(1-'FORM-I'!$V$22/100)</f>
        <v>901.71168999999998</v>
      </c>
      <c r="N58" s="11" t="e">
        <f>VLOOKUP(B58,$B$11:B57,1,FALSE)</f>
        <v>#N/A</v>
      </c>
      <c r="O58" s="283" t="str">
        <f>IF(AND('DATA-WL1'!$AV$43="V",'DATA-WL1'!$AV$50="B",'DATA-WL1'!$AW$44="BEZ"),1,"")</f>
        <v/>
      </c>
      <c r="R58" s="11" t="s">
        <v>1023</v>
      </c>
      <c r="S58" s="11">
        <v>841.09800000000007</v>
      </c>
      <c r="T58" s="11" t="s">
        <v>717</v>
      </c>
      <c r="U58" s="11">
        <v>33.643900000000002</v>
      </c>
      <c r="AH58" s="306"/>
      <c r="AI58" s="305"/>
      <c r="AJ58" s="305"/>
      <c r="AK58" s="307"/>
      <c r="AL58" s="308"/>
    </row>
    <row r="59" spans="1:38" ht="14.4">
      <c r="A59" s="107"/>
      <c r="B59" s="91">
        <v>9339512</v>
      </c>
      <c r="C59" s="92" t="str">
        <f>IF(Verzie!$E$1="CZK",R59,IF(Verzie!$E$1="SK",T59,IF(Verzie!$E$1="HU",V59,"")))</f>
        <v>WINGLINE L SADA NOSNÝ PROFIL 2400 MM ANTRACIT</v>
      </c>
      <c r="D59" s="93">
        <v>1</v>
      </c>
      <c r="E59" s="94" t="s">
        <v>11</v>
      </c>
      <c r="F59" s="95"/>
      <c r="G59" s="88">
        <v>901.71168999999998</v>
      </c>
      <c r="H59" s="96" t="str">
        <f t="shared" si="0"/>
        <v>CZK</v>
      </c>
      <c r="I59" s="97" t="s">
        <v>11</v>
      </c>
      <c r="J59" s="302" t="s">
        <v>1600</v>
      </c>
      <c r="L59" s="75">
        <f>G59*(1-'FORM-I'!$V$22/100)</f>
        <v>901.71168999999998</v>
      </c>
      <c r="N59" s="11" t="e">
        <f>VLOOKUP(B59,$B$11:B58,1,FALSE)</f>
        <v>#N/A</v>
      </c>
      <c r="O59" s="283" t="str">
        <f>IF(AND('DATA-WL1'!$AV$43="V",'DATA-WL1'!$AV$50="A",'DATA-WL1'!$AW$44="BEZ"),1,"")</f>
        <v/>
      </c>
      <c r="R59" s="11" t="s">
        <v>1024</v>
      </c>
      <c r="S59" s="11">
        <v>841.09800000000007</v>
      </c>
      <c r="T59" s="11" t="s">
        <v>718</v>
      </c>
      <c r="U59" s="11">
        <v>33.643900000000002</v>
      </c>
      <c r="AH59" s="306"/>
      <c r="AI59" s="305"/>
      <c r="AJ59" s="305"/>
      <c r="AK59" s="307"/>
      <c r="AL59" s="308"/>
    </row>
    <row r="60" spans="1:38" ht="14.4">
      <c r="B60" s="196"/>
      <c r="C60" s="197"/>
      <c r="D60" s="155"/>
      <c r="E60" s="156"/>
      <c r="F60" s="157"/>
      <c r="G60" s="88"/>
      <c r="H60" s="158" t="str">
        <f t="shared" si="0"/>
        <v/>
      </c>
      <c r="I60" s="198" t="s">
        <v>11</v>
      </c>
      <c r="J60" s="303"/>
      <c r="L60" s="75">
        <f>G60*(1-'FORM-I'!$V$22/100)</f>
        <v>0</v>
      </c>
      <c r="N60" s="11" t="e">
        <f>VLOOKUP(B60,$B$11:B59,1,FALSE)</f>
        <v>#N/A</v>
      </c>
      <c r="AH60" s="306"/>
      <c r="AI60" s="305"/>
      <c r="AJ60" s="305"/>
      <c r="AK60" s="307"/>
      <c r="AL60" s="308"/>
    </row>
    <row r="61" spans="1:38" ht="14.4">
      <c r="B61" s="108">
        <v>9278694</v>
      </c>
      <c r="C61" s="109" t="str">
        <f>IF(Verzie!$E$1="CZK",R61,IF(Verzie!$E$1="SK",T61,IF(Verzie!$E$1="HU",V61,"")))</f>
        <v>STŘEDOVÝ ZÁVĚS SEŘIDITELNÝ, K NAŠROUBOVÁNÍ, SADA 2 KS</v>
      </c>
      <c r="D61" s="110">
        <v>1</v>
      </c>
      <c r="E61" s="111" t="s">
        <v>11</v>
      </c>
      <c r="F61" s="112"/>
      <c r="G61" s="88">
        <v>357.98692999999997</v>
      </c>
      <c r="H61" s="113" t="str">
        <f t="shared" si="0"/>
        <v>CZK</v>
      </c>
      <c r="I61" s="114" t="s">
        <v>11</v>
      </c>
      <c r="J61" s="301" t="s">
        <v>1483</v>
      </c>
      <c r="L61" s="75">
        <f>G61*(1-'FORM-I'!$V$22/100)</f>
        <v>357.98692999999997</v>
      </c>
      <c r="N61" s="11" t="e">
        <f>VLOOKUP(B61,$B$11:B60,1,FALSE)</f>
        <v>#N/A</v>
      </c>
      <c r="O61" s="283" t="str">
        <f t="shared" ref="O61:O62" si="1">IF(ISERROR(P61*Q61),"",IF((P61*Q61)=0,"",P61*Q61))</f>
        <v/>
      </c>
      <c r="P61" s="283" t="str">
        <f>IF('DATA-WL4'!$AV$37="AA",1,"")</f>
        <v/>
      </c>
      <c r="Q61" s="283">
        <f>'DATA-WL4'!$AW$37*'DATA-WL1'!$AW$34</f>
        <v>2</v>
      </c>
      <c r="R61" s="11" t="s">
        <v>1025</v>
      </c>
      <c r="S61" s="11">
        <v>328.03109999999998</v>
      </c>
      <c r="T61" s="11" t="s">
        <v>719</v>
      </c>
      <c r="U61" s="11">
        <v>13.121199999999998</v>
      </c>
      <c r="AH61" s="306"/>
      <c r="AI61" s="305"/>
      <c r="AJ61" s="305"/>
      <c r="AK61" s="307"/>
      <c r="AL61" s="308"/>
    </row>
    <row r="62" spans="1:38" ht="14.4">
      <c r="B62" s="83">
        <v>9278788</v>
      </c>
      <c r="C62" s="84" t="str">
        <f>IF(Verzie!$E$1="CZK",R62,IF(Verzie!$E$1="SK",T62,IF(Verzie!$E$1="HU",V62,"")))</f>
        <v>STŘEDOVÝ ZÁVĚS SEŘIDITELNÝ, K ZALISOVÁNÍ SADA 2 KS</v>
      </c>
      <c r="D62" s="85">
        <v>1</v>
      </c>
      <c r="E62" s="86" t="s">
        <v>11</v>
      </c>
      <c r="F62" s="87"/>
      <c r="G62" s="88">
        <v>374.36725999999999</v>
      </c>
      <c r="H62" s="89" t="str">
        <f t="shared" si="0"/>
        <v>CZK</v>
      </c>
      <c r="I62" s="195" t="s">
        <v>11</v>
      </c>
      <c r="J62" s="300" t="s">
        <v>1486</v>
      </c>
      <c r="L62" s="75">
        <f>G62*(1-'FORM-I'!$V$22/100)</f>
        <v>374.36725999999999</v>
      </c>
      <c r="N62" s="11" t="e">
        <f>VLOOKUP(B62,$B$11:B61,1,FALSE)</f>
        <v>#N/A</v>
      </c>
      <c r="O62" s="283" t="str">
        <f t="shared" si="1"/>
        <v/>
      </c>
      <c r="P62" s="283" t="str">
        <f>IF('DATA-WL4'!$AV$37="BB",1,"")</f>
        <v/>
      </c>
      <c r="Q62" s="283">
        <f>'DATA-WL4'!$AW$37*'DATA-WL1'!$AW$34</f>
        <v>2</v>
      </c>
      <c r="R62" s="11" t="s">
        <v>1026</v>
      </c>
      <c r="S62" s="11">
        <v>343.03910000000002</v>
      </c>
      <c r="T62" s="11" t="s">
        <v>720</v>
      </c>
      <c r="U62" s="11">
        <v>13.7216</v>
      </c>
      <c r="AH62" s="306"/>
      <c r="AI62" s="305"/>
      <c r="AJ62" s="305"/>
      <c r="AK62" s="307"/>
      <c r="AL62" s="308"/>
    </row>
    <row r="63" spans="1:38" ht="14.4">
      <c r="B63" s="83">
        <v>9278742</v>
      </c>
      <c r="C63" s="84" t="str">
        <f>IF(Verzie!$E$1="CZK",R63,IF(Verzie!$E$1="SK",T63,IF(Verzie!$E$1="HU",V63,"")))</f>
        <v>STŘEDOVÝ ZÁVĚS SEŘIDITELNÝ, K NAŠROUBOVÁNÍ, SADA 3 KS</v>
      </c>
      <c r="D63" s="85">
        <v>1</v>
      </c>
      <c r="E63" s="86" t="s">
        <v>11</v>
      </c>
      <c r="F63" s="87"/>
      <c r="G63" s="88">
        <v>536.96447000000001</v>
      </c>
      <c r="H63" s="89" t="str">
        <f t="shared" si="0"/>
        <v>CZK</v>
      </c>
      <c r="I63" s="195" t="s">
        <v>11</v>
      </c>
      <c r="J63" s="300" t="s">
        <v>1484</v>
      </c>
      <c r="L63" s="75">
        <f>G63*(1-'FORM-I'!$V$22/100)</f>
        <v>536.96447000000001</v>
      </c>
      <c r="N63" s="11" t="e">
        <f>VLOOKUP(B63,$B$11:B62,1,FALSE)</f>
        <v>#N/A</v>
      </c>
      <c r="O63" s="283" t="str">
        <f>IF(ISERROR(P63*Q63),"",IF((P63*Q63)=0,"",P63*Q63))</f>
        <v/>
      </c>
      <c r="P63" s="283" t="str">
        <f>IF('DATA-WL4'!$AV$37="AA",1,"")</f>
        <v/>
      </c>
      <c r="Q63" s="283">
        <f>'DATA-WL4'!$AW$38*'DATA-WL1'!$AW$34</f>
        <v>0</v>
      </c>
      <c r="R63" s="11" t="s">
        <v>1027</v>
      </c>
      <c r="S63" s="11">
        <v>492.03179999999998</v>
      </c>
      <c r="T63" s="11" t="s">
        <v>721</v>
      </c>
      <c r="U63" s="11">
        <v>19.6813</v>
      </c>
      <c r="AH63" s="306"/>
      <c r="AI63" s="305"/>
      <c r="AJ63" s="305"/>
      <c r="AK63" s="307"/>
      <c r="AL63" s="308"/>
    </row>
    <row r="64" spans="1:38" ht="14.4">
      <c r="B64" s="91">
        <v>9278787</v>
      </c>
      <c r="C64" s="92" t="str">
        <f>IF(Verzie!$E$1="CZK",R64,IF(Verzie!$E$1="SK",T64,IF(Verzie!$E$1="HU",V64,"")))</f>
        <v>STŘEDOVÝ ZÁVĚS SEŘIDITELNÝ, K ZALISOVÁNÍ SADA 3 KS</v>
      </c>
      <c r="D64" s="93">
        <v>1</v>
      </c>
      <c r="E64" s="94" t="s">
        <v>11</v>
      </c>
      <c r="F64" s="95"/>
      <c r="G64" s="88">
        <v>561.53273000000002</v>
      </c>
      <c r="H64" s="96" t="str">
        <f t="shared" si="0"/>
        <v>CZK</v>
      </c>
      <c r="I64" s="97" t="s">
        <v>11</v>
      </c>
      <c r="J64" s="302" t="s">
        <v>1485</v>
      </c>
      <c r="L64" s="75">
        <f>G64*(1-'FORM-I'!$V$22/100)</f>
        <v>561.53273000000002</v>
      </c>
      <c r="N64" s="11" t="e">
        <f>VLOOKUP(B64,$B$11:B63,1,FALSE)</f>
        <v>#N/A</v>
      </c>
      <c r="O64" s="283" t="str">
        <f t="shared" ref="O64:O104" si="2">IF(ISERROR(P64*Q64),"",IF((P64*Q64)=0,"",P64*Q64))</f>
        <v/>
      </c>
      <c r="P64" s="283" t="str">
        <f>IF('DATA-WL4'!$AV$37="BB",1,"")</f>
        <v/>
      </c>
      <c r="Q64" s="283">
        <f>'DATA-WL4'!$AW$38*'DATA-WL1'!$AW$34</f>
        <v>0</v>
      </c>
      <c r="R64" s="11" t="s">
        <v>1028</v>
      </c>
      <c r="S64" s="11">
        <v>514.54239999999993</v>
      </c>
      <c r="T64" s="11" t="s">
        <v>722</v>
      </c>
      <c r="U64" s="11">
        <v>20.581700000000001</v>
      </c>
      <c r="AH64" s="306"/>
      <c r="AI64" s="305"/>
      <c r="AJ64" s="305"/>
      <c r="AK64" s="307"/>
      <c r="AL64" s="308"/>
    </row>
    <row r="65" spans="1:38" ht="14.4">
      <c r="B65" s="83">
        <v>9339492</v>
      </c>
      <c r="C65" s="84" t="str">
        <f>IF(Verzie!$E$1="CZK",R65,IF(Verzie!$E$1="SK",T65,IF(Verzie!$E$1="HU",V65,"")))</f>
        <v>WINGLINE L STŘEDOVÝ ZÁVĚS KLIPOVÝ SEŘIDITELNÝ SADA 2KS ŠEDÝ</v>
      </c>
      <c r="D65" s="85">
        <v>1</v>
      </c>
      <c r="E65" s="86" t="s">
        <v>11</v>
      </c>
      <c r="F65" s="87"/>
      <c r="G65" s="88">
        <v>140.73277999999999</v>
      </c>
      <c r="H65" s="89" t="str">
        <f t="shared" si="0"/>
        <v>CZK</v>
      </c>
      <c r="I65" s="195" t="s">
        <v>11</v>
      </c>
      <c r="J65" s="301" t="s">
        <v>1587</v>
      </c>
      <c r="L65" s="75">
        <f>G65*(1-'FORM-I'!$V$22/100)</f>
        <v>140.73277999999999</v>
      </c>
      <c r="N65" s="11" t="e">
        <f>VLOOKUP(B65,$B$11:B64,1,FALSE)</f>
        <v>#N/A</v>
      </c>
      <c r="O65" s="283" t="str">
        <f t="shared" si="2"/>
        <v/>
      </c>
      <c r="P65" s="283" t="str">
        <f>IF(AND('DATA-WL4'!$AV$37="CC",'DATA-WL1'!$AV$50="S"),1,"")</f>
        <v/>
      </c>
      <c r="Q65" s="283">
        <f>'DATA-WL4'!$AW$37*'DATA-WL1'!$AW$34</f>
        <v>2</v>
      </c>
      <c r="R65" s="11" t="s">
        <v>1029</v>
      </c>
      <c r="S65" s="11">
        <v>131.27280000000002</v>
      </c>
      <c r="T65" s="11" t="s">
        <v>723</v>
      </c>
      <c r="U65" s="11">
        <v>5.2509000000000006</v>
      </c>
      <c r="AH65" s="306"/>
      <c r="AI65" s="305"/>
      <c r="AJ65" s="305"/>
      <c r="AK65" s="307"/>
      <c r="AL65" s="308"/>
    </row>
    <row r="66" spans="1:38" ht="14.4">
      <c r="B66" s="83">
        <v>9339493</v>
      </c>
      <c r="C66" s="84" t="str">
        <f>IF(Verzie!$E$1="CZK",R66,IF(Verzie!$E$1="SK",T66,IF(Verzie!$E$1="HU",V66,"")))</f>
        <v>WINGLINE L STŘEDOVÝ ZÁVĚS KLIPOVÝ SEŘIDITELNÝ SADA 2KS BÍLÝ</v>
      </c>
      <c r="D66" s="85">
        <v>1</v>
      </c>
      <c r="E66" s="86" t="s">
        <v>11</v>
      </c>
      <c r="F66" s="87"/>
      <c r="G66" s="88">
        <v>154.79321999999999</v>
      </c>
      <c r="H66" s="89" t="str">
        <f t="shared" si="0"/>
        <v>CZK</v>
      </c>
      <c r="I66" s="195" t="s">
        <v>11</v>
      </c>
      <c r="J66" s="300" t="s">
        <v>1588</v>
      </c>
      <c r="L66" s="75">
        <f>G66*(1-'FORM-I'!$V$22/100)</f>
        <v>154.79321999999999</v>
      </c>
      <c r="N66" s="11" t="e">
        <f>VLOOKUP(B66,$B$11:B65,1,FALSE)</f>
        <v>#N/A</v>
      </c>
      <c r="O66" s="283" t="str">
        <f t="shared" si="2"/>
        <v/>
      </c>
      <c r="P66" s="283" t="str">
        <f>IF(AND('DATA-WL4'!$AV$37="CC",'DATA-WL1'!$AV$50="B"),1,"")</f>
        <v/>
      </c>
      <c r="Q66" s="283">
        <f>'DATA-WL4'!$AW$37*'DATA-WL1'!$AW$34</f>
        <v>2</v>
      </c>
      <c r="R66" s="11" t="s">
        <v>1030</v>
      </c>
      <c r="S66" s="11">
        <v>144.3888</v>
      </c>
      <c r="T66" s="11" t="s">
        <v>724</v>
      </c>
      <c r="U66" s="11">
        <v>5.7755999999999998</v>
      </c>
      <c r="AH66" s="306"/>
      <c r="AI66" s="305"/>
      <c r="AJ66" s="305"/>
      <c r="AK66" s="307"/>
      <c r="AL66" s="308"/>
    </row>
    <row r="67" spans="1:38" ht="14.4">
      <c r="B67" s="83">
        <v>9339494</v>
      </c>
      <c r="C67" s="84" t="str">
        <f>IF(Verzie!$E$1="CZK",R67,IF(Verzie!$E$1="SK",T67,IF(Verzie!$E$1="HU",V67,"")))</f>
        <v>WINGLINE L STŘEDOVÝ ZÁVĚS KLIPOVÝ SEŘIDITELNÝ SADA 2KS ANTRACIT</v>
      </c>
      <c r="D67" s="85">
        <v>1</v>
      </c>
      <c r="E67" s="86" t="s">
        <v>11</v>
      </c>
      <c r="F67" s="87"/>
      <c r="G67" s="88">
        <v>154.79321999999999</v>
      </c>
      <c r="H67" s="89" t="str">
        <f t="shared" si="0"/>
        <v>CZK</v>
      </c>
      <c r="I67" s="195" t="s">
        <v>11</v>
      </c>
      <c r="J67" s="300" t="s">
        <v>1589</v>
      </c>
      <c r="L67" s="75">
        <f>G67*(1-'FORM-I'!$V$22/100)</f>
        <v>154.79321999999999</v>
      </c>
      <c r="N67" s="11" t="e">
        <f>VLOOKUP(B67,$B$11:B66,1,FALSE)</f>
        <v>#N/A</v>
      </c>
      <c r="O67" s="283" t="str">
        <f t="shared" si="2"/>
        <v/>
      </c>
      <c r="P67" s="283" t="str">
        <f>IF(AND('DATA-WL4'!$AV$37="CC",'DATA-WL1'!$AV$50="A"),1,"")</f>
        <v/>
      </c>
      <c r="Q67" s="283">
        <f>'DATA-WL4'!$AW$37*'DATA-WL1'!$AW$34</f>
        <v>2</v>
      </c>
      <c r="R67" s="11" t="s">
        <v>1031</v>
      </c>
      <c r="S67" s="11">
        <v>144.3888</v>
      </c>
      <c r="T67" s="11" t="s">
        <v>725</v>
      </c>
      <c r="U67" s="11">
        <v>5.7755999999999998</v>
      </c>
      <c r="AH67" s="306"/>
      <c r="AI67" s="305"/>
      <c r="AJ67" s="305"/>
      <c r="AK67" s="307"/>
      <c r="AL67" s="308"/>
    </row>
    <row r="68" spans="1:38" ht="14.4">
      <c r="B68" s="83">
        <v>9339496</v>
      </c>
      <c r="C68" s="84" t="str">
        <f>IF(Verzie!$E$1="CZK",R68,IF(Verzie!$E$1="SK",T68,IF(Verzie!$E$1="HU",V68,"")))</f>
        <v>WINGLINE L STŘEDOVÝ ZÁVĚS KLIPOVÝ SEŘIDITELNÝ SADA 3KS ŠEDÝ</v>
      </c>
      <c r="D68" s="85">
        <v>1</v>
      </c>
      <c r="E68" s="86" t="s">
        <v>11</v>
      </c>
      <c r="F68" s="87"/>
      <c r="G68" s="88">
        <v>211.09027</v>
      </c>
      <c r="H68" s="89" t="str">
        <f t="shared" si="0"/>
        <v>CZK</v>
      </c>
      <c r="I68" s="195" t="s">
        <v>11</v>
      </c>
      <c r="J68" s="300" t="s">
        <v>1590</v>
      </c>
      <c r="L68" s="75">
        <f>G68*(1-'FORM-I'!$V$22/100)</f>
        <v>211.09027</v>
      </c>
      <c r="N68" s="11" t="e">
        <f>VLOOKUP(B68,$B$11:B67,1,FALSE)</f>
        <v>#N/A</v>
      </c>
      <c r="O68" s="283" t="str">
        <f t="shared" si="2"/>
        <v/>
      </c>
      <c r="P68" s="283" t="str">
        <f>IF(AND('DATA-WL4'!$AV$37="CC",'DATA-WL1'!$AV$50="S"),1,"")</f>
        <v/>
      </c>
      <c r="Q68" s="283">
        <f>'DATA-WL4'!$AW$38*'DATA-WL1'!$AW$34</f>
        <v>0</v>
      </c>
      <c r="R68" s="11" t="s">
        <v>1032</v>
      </c>
      <c r="S68" s="11">
        <v>196.90040000000002</v>
      </c>
      <c r="T68" s="11" t="s">
        <v>726</v>
      </c>
      <c r="U68" s="11">
        <v>7.8760000000000003</v>
      </c>
      <c r="AH68" s="306"/>
      <c r="AI68" s="305"/>
      <c r="AJ68" s="305"/>
      <c r="AK68" s="307"/>
      <c r="AL68" s="308"/>
    </row>
    <row r="69" spans="1:38" ht="14.4">
      <c r="B69" s="83">
        <v>9339498</v>
      </c>
      <c r="C69" s="84" t="str">
        <f>IF(Verzie!$E$1="CZK",R69,IF(Verzie!$E$1="SK",T69,IF(Verzie!$E$1="HU",V69,"")))</f>
        <v>WINGLINE L STŘEDOVÝ ZÁVĚS KLIPOVÝ SEŘIDITELNÝ SADA 3KS BÍLÝ</v>
      </c>
      <c r="D69" s="85">
        <v>1</v>
      </c>
      <c r="E69" s="86" t="s">
        <v>11</v>
      </c>
      <c r="F69" s="87"/>
      <c r="G69" s="88">
        <v>232.20094</v>
      </c>
      <c r="H69" s="89" t="str">
        <f t="shared" si="0"/>
        <v>CZK</v>
      </c>
      <c r="I69" s="195" t="s">
        <v>11</v>
      </c>
      <c r="J69" s="300" t="s">
        <v>1591</v>
      </c>
      <c r="L69" s="75">
        <f>G69*(1-'FORM-I'!$V$22/100)</f>
        <v>232.20094</v>
      </c>
      <c r="N69" s="11" t="e">
        <f>VLOOKUP(B69,$B$11:B68,1,FALSE)</f>
        <v>#N/A</v>
      </c>
      <c r="O69" s="283" t="str">
        <f t="shared" si="2"/>
        <v/>
      </c>
      <c r="P69" s="283" t="str">
        <f>IF(AND('DATA-WL4'!$AV$37="CC",'DATA-WL1'!$AV$50="B"),1,"")</f>
        <v/>
      </c>
      <c r="Q69" s="283">
        <f>'DATA-WL4'!$AW$38*'DATA-WL1'!$AW$34</f>
        <v>0</v>
      </c>
      <c r="R69" s="11" t="s">
        <v>1033</v>
      </c>
      <c r="S69" s="11">
        <v>216.59200000000001</v>
      </c>
      <c r="T69" s="11" t="s">
        <v>727</v>
      </c>
      <c r="U69" s="11">
        <v>8.6637000000000004</v>
      </c>
      <c r="AH69" s="306"/>
      <c r="AI69" s="305"/>
      <c r="AJ69" s="305"/>
      <c r="AK69" s="307"/>
      <c r="AL69" s="308"/>
    </row>
    <row r="70" spans="1:38" ht="14.4">
      <c r="B70" s="91">
        <v>9339499</v>
      </c>
      <c r="C70" s="92" t="str">
        <f>IF(Verzie!$E$1="CZK",R70,IF(Verzie!$E$1="SK",T70,IF(Verzie!$E$1="HU",V70,"")))</f>
        <v>WINGLINE L STŘEDOVÝ ZÁVĚS KLIPOVÝ SEŘIDITELNÝ SADA 3KS ANTRACIT</v>
      </c>
      <c r="D70" s="93">
        <v>1</v>
      </c>
      <c r="E70" s="94" t="s">
        <v>11</v>
      </c>
      <c r="F70" s="95"/>
      <c r="G70" s="88">
        <v>232.20094</v>
      </c>
      <c r="H70" s="96" t="str">
        <f t="shared" si="0"/>
        <v>CZK</v>
      </c>
      <c r="I70" s="97" t="s">
        <v>11</v>
      </c>
      <c r="J70" s="302" t="s">
        <v>1592</v>
      </c>
      <c r="L70" s="75">
        <f>G70*(1-'FORM-I'!$V$22/100)</f>
        <v>232.20094</v>
      </c>
      <c r="N70" s="11" t="e">
        <f>VLOOKUP(B70,$B$11:B69,1,FALSE)</f>
        <v>#N/A</v>
      </c>
      <c r="O70" s="283" t="str">
        <f t="shared" si="2"/>
        <v/>
      </c>
      <c r="P70" s="283" t="str">
        <f>IF(AND('DATA-WL4'!$AV$37="CC",'DATA-WL1'!$AV$50="A"),1,"")</f>
        <v/>
      </c>
      <c r="Q70" s="283">
        <f>'DATA-WL4'!$AW$38*'DATA-WL1'!$AW$34</f>
        <v>0</v>
      </c>
      <c r="R70" s="11" t="s">
        <v>1034</v>
      </c>
      <c r="S70" s="11">
        <v>216.59200000000001</v>
      </c>
      <c r="T70" s="11" t="s">
        <v>728</v>
      </c>
      <c r="U70" s="11">
        <v>8.6637000000000004</v>
      </c>
      <c r="AH70" s="306"/>
      <c r="AI70" s="305"/>
      <c r="AJ70" s="305"/>
      <c r="AK70" s="307"/>
      <c r="AL70" s="308"/>
    </row>
    <row r="71" spans="1:38" ht="14.4">
      <c r="B71" s="83">
        <v>9339480</v>
      </c>
      <c r="C71" s="84" t="str">
        <f>IF(Verzie!$E$1="CZK",R71,IF(Verzie!$E$1="SK",T71,IF(Verzie!$E$1="HU",V71,"")))</f>
        <v>WINGLINE L STŘEDOVÝ ZÁVĚS KLIPOVÝ STANDARDNÍ SADA 2KS ŠEDÝ</v>
      </c>
      <c r="D71" s="85">
        <v>1</v>
      </c>
      <c r="E71" s="86" t="s">
        <v>11</v>
      </c>
      <c r="F71" s="87"/>
      <c r="G71" s="88">
        <v>80.418430000000001</v>
      </c>
      <c r="H71" s="89" t="str">
        <f t="shared" si="0"/>
        <v>CZK</v>
      </c>
      <c r="I71" s="195" t="s">
        <v>11</v>
      </c>
      <c r="J71" s="301" t="s">
        <v>1578</v>
      </c>
      <c r="L71" s="75">
        <f>G71*(1-'FORM-I'!$V$22/100)</f>
        <v>80.418430000000001</v>
      </c>
      <c r="N71" s="11" t="e">
        <f>VLOOKUP(B71,$B$11:B70,1,FALSE)</f>
        <v>#N/A</v>
      </c>
      <c r="O71" s="283" t="str">
        <f t="shared" si="2"/>
        <v/>
      </c>
      <c r="P71" s="283" t="str">
        <f>IF(AND('DATA-WL4'!$AV$37="DD",'DATA-WL1'!$AV$50="S"),1,"")</f>
        <v/>
      </c>
      <c r="Q71" s="283">
        <f>'DATA-WL4'!$AW$37*'DATA-WL1'!$AW$34</f>
        <v>2</v>
      </c>
      <c r="R71" s="11" t="s">
        <v>1035</v>
      </c>
      <c r="S71" s="11">
        <v>75.012299999999996</v>
      </c>
      <c r="T71" s="11" t="s">
        <v>729</v>
      </c>
      <c r="U71" s="11">
        <v>3.0005000000000002</v>
      </c>
      <c r="AH71" s="306"/>
      <c r="AI71" s="305"/>
      <c r="AJ71" s="305"/>
      <c r="AK71" s="307"/>
      <c r="AL71" s="308"/>
    </row>
    <row r="72" spans="1:38" ht="14.4">
      <c r="B72" s="83">
        <v>9339484</v>
      </c>
      <c r="C72" s="84" t="str">
        <f>IF(Verzie!$E$1="CZK",R72,IF(Verzie!$E$1="SK",T72,IF(Verzie!$E$1="HU",V72,"")))</f>
        <v>WINGLINE L STŘEDOVÝ ZÁVĚS KLIPOVÝ STANDARDNÍ SADA 2KS BÍLÝ</v>
      </c>
      <c r="D72" s="85">
        <v>1</v>
      </c>
      <c r="E72" s="86" t="s">
        <v>11</v>
      </c>
      <c r="F72" s="87"/>
      <c r="G72" s="88">
        <v>88.452910000000003</v>
      </c>
      <c r="H72" s="89" t="str">
        <f t="shared" si="0"/>
        <v>CZK</v>
      </c>
      <c r="I72" s="195" t="s">
        <v>11</v>
      </c>
      <c r="J72" s="300" t="s">
        <v>1582</v>
      </c>
      <c r="L72" s="75">
        <f>G72*(1-'FORM-I'!$V$22/100)</f>
        <v>88.452910000000003</v>
      </c>
      <c r="N72" s="11" t="e">
        <f>VLOOKUP(B72,$B$11:B71,1,FALSE)</f>
        <v>#N/A</v>
      </c>
      <c r="O72" s="283" t="str">
        <f t="shared" si="2"/>
        <v/>
      </c>
      <c r="P72" s="283" t="str">
        <f>IF(AND('DATA-WL4'!$AV$37="DD",'DATA-WL1'!$AV$50="B"),1,"")</f>
        <v/>
      </c>
      <c r="Q72" s="283">
        <f>'DATA-WL4'!$AW$37*'DATA-WL1'!$AW$34</f>
        <v>2</v>
      </c>
      <c r="R72" s="11" t="s">
        <v>1036</v>
      </c>
      <c r="S72" s="11">
        <v>82.507599999999996</v>
      </c>
      <c r="T72" s="11" t="s">
        <v>730</v>
      </c>
      <c r="U72" s="11">
        <v>3.3002999999999996</v>
      </c>
      <c r="AH72" s="306"/>
      <c r="AI72" s="305"/>
      <c r="AJ72" s="305"/>
      <c r="AK72" s="307"/>
      <c r="AL72" s="308"/>
    </row>
    <row r="73" spans="1:38" ht="14.4">
      <c r="B73" s="83">
        <v>9339485</v>
      </c>
      <c r="C73" s="84" t="str">
        <f>IF(Verzie!$E$1="CZK",R73,IF(Verzie!$E$1="SK",T73,IF(Verzie!$E$1="HU",V73,"")))</f>
        <v>WINGLINE L STŘEDOVÝ ZÁVĚS KLIPOVÝ STANDARDNÍ SADA 2KS ANTRACIT</v>
      </c>
      <c r="D73" s="85">
        <v>1</v>
      </c>
      <c r="E73" s="86" t="s">
        <v>11</v>
      </c>
      <c r="F73" s="87"/>
      <c r="G73" s="88">
        <v>88.452910000000003</v>
      </c>
      <c r="H73" s="89" t="str">
        <f t="shared" si="0"/>
        <v>CZK</v>
      </c>
      <c r="I73" s="195" t="s">
        <v>11</v>
      </c>
      <c r="J73" s="300" t="s">
        <v>1583</v>
      </c>
      <c r="L73" s="75">
        <f>G73*(1-'FORM-I'!$V$22/100)</f>
        <v>88.452910000000003</v>
      </c>
      <c r="N73" s="11" t="e">
        <f>VLOOKUP(B73,$B$11:B72,1,FALSE)</f>
        <v>#N/A</v>
      </c>
      <c r="O73" s="283" t="str">
        <f t="shared" si="2"/>
        <v/>
      </c>
      <c r="P73" s="283" t="str">
        <f>IF(AND('DATA-WL4'!$AV$37="DD",'DATA-WL1'!$AV$50="A"),1,"")</f>
        <v/>
      </c>
      <c r="Q73" s="283">
        <f>'DATA-WL4'!$AW$37*'DATA-WL1'!$AW$34</f>
        <v>2</v>
      </c>
      <c r="R73" s="11" t="s">
        <v>1037</v>
      </c>
      <c r="S73" s="11">
        <v>82.507599999999996</v>
      </c>
      <c r="T73" s="11" t="s">
        <v>731</v>
      </c>
      <c r="U73" s="11">
        <v>3.3002999999999996</v>
      </c>
      <c r="AH73" s="306"/>
      <c r="AI73" s="305"/>
      <c r="AJ73" s="305"/>
      <c r="AK73" s="307"/>
      <c r="AL73" s="308"/>
    </row>
    <row r="74" spans="1:38" ht="14.4">
      <c r="B74" s="83">
        <v>9339486</v>
      </c>
      <c r="C74" s="84" t="str">
        <f>IF(Verzie!$E$1="CZK",R74,IF(Verzie!$E$1="SK",T74,IF(Verzie!$E$1="HU",V74,"")))</f>
        <v>WINGLINE L STŘEDOVÝ ZÁVĚS KLIPOVÝ STANDARDNÍ SADA 3KS ŠEDÝ</v>
      </c>
      <c r="D74" s="85">
        <v>1</v>
      </c>
      <c r="E74" s="86" t="s">
        <v>11</v>
      </c>
      <c r="F74" s="87"/>
      <c r="G74" s="88">
        <v>120.62428</v>
      </c>
      <c r="H74" s="89" t="str">
        <f t="shared" si="0"/>
        <v>CZK</v>
      </c>
      <c r="I74" s="195" t="s">
        <v>11</v>
      </c>
      <c r="J74" s="300" t="s">
        <v>1584</v>
      </c>
      <c r="L74" s="75">
        <f>G74*(1-'FORM-I'!$V$22/100)</f>
        <v>120.62428</v>
      </c>
      <c r="N74" s="11" t="e">
        <f>VLOOKUP(B74,$B$11:B73,1,FALSE)</f>
        <v>#N/A</v>
      </c>
      <c r="O74" s="283" t="str">
        <f t="shared" si="2"/>
        <v/>
      </c>
      <c r="P74" s="283" t="str">
        <f>IF(AND('DATA-WL4'!$AV$37="DD",'DATA-WL1'!$AV$50="S"),1,"")</f>
        <v/>
      </c>
      <c r="Q74" s="283">
        <f>'DATA-WL4'!$AW$38*'DATA-WL1'!$AW$34</f>
        <v>0</v>
      </c>
      <c r="R74" s="11" t="s">
        <v>1038</v>
      </c>
      <c r="S74" s="11">
        <v>112.51600000000001</v>
      </c>
      <c r="T74" s="11" t="s">
        <v>732</v>
      </c>
      <c r="U74" s="11">
        <v>4.5006000000000004</v>
      </c>
      <c r="AH74" s="306"/>
      <c r="AI74" s="305"/>
      <c r="AJ74" s="305"/>
      <c r="AK74" s="307"/>
      <c r="AL74" s="308"/>
    </row>
    <row r="75" spans="1:38" ht="14.4">
      <c r="B75" s="83">
        <v>9339487</v>
      </c>
      <c r="C75" s="84" t="str">
        <f>IF(Verzie!$E$1="CZK",R75,IF(Verzie!$E$1="SK",T75,IF(Verzie!$E$1="HU",V75,"")))</f>
        <v>WINGLINE L STŘEDOVÝ ZÁVĚS KLIPOVÝ STANDARDNÍ SADA 3KS BÍLÝ</v>
      </c>
      <c r="D75" s="85">
        <v>1</v>
      </c>
      <c r="E75" s="86" t="s">
        <v>11</v>
      </c>
      <c r="F75" s="87"/>
      <c r="G75" s="88">
        <v>132.68494999999999</v>
      </c>
      <c r="H75" s="89" t="str">
        <f t="shared" si="0"/>
        <v>CZK</v>
      </c>
      <c r="I75" s="195" t="s">
        <v>11</v>
      </c>
      <c r="J75" s="300" t="s">
        <v>1585</v>
      </c>
      <c r="L75" s="75">
        <f>G75*(1-'FORM-I'!$V$22/100)</f>
        <v>132.68494999999999</v>
      </c>
      <c r="N75" s="11" t="e">
        <f>VLOOKUP(B75,$B$11:B74,1,FALSE)</f>
        <v>#N/A</v>
      </c>
      <c r="O75" s="283" t="str">
        <f t="shared" si="2"/>
        <v/>
      </c>
      <c r="P75" s="283" t="str">
        <f>IF(AND('DATA-WL4'!$AV$37="DD",'DATA-WL1'!$AV$50="B"),1,"")</f>
        <v/>
      </c>
      <c r="Q75" s="283">
        <f>'DATA-WL4'!$AW$38*'DATA-WL1'!$AW$34</f>
        <v>0</v>
      </c>
      <c r="R75" s="11" t="s">
        <v>1039</v>
      </c>
      <c r="S75" s="11">
        <v>123.7651</v>
      </c>
      <c r="T75" s="11" t="s">
        <v>733</v>
      </c>
      <c r="U75" s="11">
        <v>4.9505999999999997</v>
      </c>
      <c r="AH75" s="306"/>
      <c r="AI75" s="305"/>
      <c r="AJ75" s="305"/>
      <c r="AK75" s="307"/>
      <c r="AL75" s="308"/>
    </row>
    <row r="76" spans="1:38" ht="14.4">
      <c r="B76" s="91">
        <v>9339491</v>
      </c>
      <c r="C76" s="92" t="str">
        <f>IF(Verzie!$E$1="CZK",R76,IF(Verzie!$E$1="SK",T76,IF(Verzie!$E$1="HU",V76,"")))</f>
        <v>WINGLINE L STŘEDOVÝ ZÁVĚS KLIPOVÝ STANDARDNÍ SADA 3KS ANTRACIT</v>
      </c>
      <c r="D76" s="93">
        <v>1</v>
      </c>
      <c r="E76" s="94" t="s">
        <v>11</v>
      </c>
      <c r="F76" s="95"/>
      <c r="G76" s="88">
        <v>132.68494999999999</v>
      </c>
      <c r="H76" s="96" t="str">
        <f t="shared" ref="H76:H96" si="3">IF(G76="","",$H$10)</f>
        <v>CZK</v>
      </c>
      <c r="I76" s="97" t="s">
        <v>11</v>
      </c>
      <c r="J76" s="302" t="s">
        <v>1586</v>
      </c>
      <c r="L76" s="75">
        <f>G76*(1-'FORM-I'!$V$22/100)</f>
        <v>132.68494999999999</v>
      </c>
      <c r="N76" s="11" t="e">
        <f>VLOOKUP(B76,$B$11:B75,1,FALSE)</f>
        <v>#N/A</v>
      </c>
      <c r="O76" s="283" t="str">
        <f t="shared" si="2"/>
        <v/>
      </c>
      <c r="P76" s="283" t="str">
        <f>IF(AND('DATA-WL4'!$AV$37="DD",'DATA-WL1'!$AV$50="A"),1,"")</f>
        <v/>
      </c>
      <c r="Q76" s="283">
        <f>'DATA-WL4'!$AW$38*'DATA-WL1'!$AW$34</f>
        <v>0</v>
      </c>
      <c r="R76" s="11" t="s">
        <v>1040</v>
      </c>
      <c r="S76" s="11">
        <v>123.7651</v>
      </c>
      <c r="T76" s="11" t="s">
        <v>734</v>
      </c>
      <c r="U76" s="11">
        <v>4.9505999999999997</v>
      </c>
      <c r="AH76" s="306"/>
      <c r="AI76" s="305"/>
      <c r="AJ76" s="305"/>
      <c r="AK76" s="307"/>
      <c r="AL76" s="308"/>
    </row>
    <row r="77" spans="1:38" ht="14.4">
      <c r="B77" s="139"/>
      <c r="C77" s="140"/>
      <c r="D77" s="155"/>
      <c r="E77" s="156"/>
      <c r="F77" s="157"/>
      <c r="G77" s="88"/>
      <c r="H77" s="158" t="str">
        <f t="shared" si="3"/>
        <v/>
      </c>
      <c r="I77" s="145" t="s">
        <v>11</v>
      </c>
      <c r="J77" s="303"/>
      <c r="L77" s="75">
        <f>G77*(1-'FORM-I'!$V$22/100)</f>
        <v>0</v>
      </c>
      <c r="N77" s="11" t="e">
        <f>VLOOKUP(B77,$B$11:B76,1,FALSE)</f>
        <v>#N/A</v>
      </c>
      <c r="AH77" s="306"/>
      <c r="AI77" s="305"/>
      <c r="AJ77" s="305"/>
      <c r="AK77" s="307"/>
      <c r="AL77" s="308"/>
    </row>
    <row r="78" spans="1:38" ht="14.4">
      <c r="A78" s="67"/>
      <c r="B78" s="100">
        <v>9339585</v>
      </c>
      <c r="C78" s="101" t="str">
        <f>IF(Verzie!$E$1="CZK",R78,IF(Verzie!$E$1="SK",T78,IF(Verzie!$E$1="HU",V78,"")))</f>
        <v>WINGLINE L NEW PULL TO MOVE SILENT PRO TĚŽKÉ DVEŘE SADA ŠEDÁ</v>
      </c>
      <c r="D78" s="102">
        <v>1</v>
      </c>
      <c r="E78" s="103" t="s">
        <v>11</v>
      </c>
      <c r="F78" s="104"/>
      <c r="G78" s="88">
        <v>1355.74523</v>
      </c>
      <c r="H78" s="105" t="str">
        <f t="shared" si="3"/>
        <v>CZK</v>
      </c>
      <c r="I78" s="106" t="s">
        <v>11</v>
      </c>
      <c r="J78" s="301" t="s">
        <v>1610</v>
      </c>
      <c r="L78" s="75">
        <f>G78*(1-'FORM-I'!$V$22/100)</f>
        <v>1355.74523</v>
      </c>
      <c r="N78" s="11" t="e">
        <f>VLOOKUP(B78,$B$11:B77,1,FALSE)</f>
        <v>#N/A</v>
      </c>
      <c r="O78" s="283" t="str">
        <f t="shared" si="2"/>
        <v/>
      </c>
      <c r="P78" s="283" t="e">
        <f>IF(AND('DATA-WL2'!$AV$22="SIS",'DATA-WL1'!$AV$38="TAZ",'DATA-WL1'!$AV$50="S"),1,"")</f>
        <v>#VALUE!</v>
      </c>
      <c r="Q78" s="283">
        <f>'DATA-WL1'!$AW$34</f>
        <v>2</v>
      </c>
      <c r="R78" s="11" t="s">
        <v>1041</v>
      </c>
      <c r="S78" s="11">
        <v>1264.6131</v>
      </c>
      <c r="T78" s="11" t="s">
        <v>735</v>
      </c>
      <c r="U78" s="11">
        <v>50.584499999999998</v>
      </c>
      <c r="AH78" s="306"/>
      <c r="AI78" s="305"/>
      <c r="AJ78" s="305"/>
      <c r="AK78" s="307"/>
      <c r="AL78" s="308"/>
    </row>
    <row r="79" spans="1:38" ht="14.4">
      <c r="A79" s="99"/>
      <c r="B79" s="83">
        <v>9339586</v>
      </c>
      <c r="C79" s="84" t="str">
        <f>IF(Verzie!$E$1="CZK",R79,IF(Verzie!$E$1="SK",T79,IF(Verzie!$E$1="HU",V79,"")))</f>
        <v>WINGLINE L NEW PULL TO MOVE SILENT PRO TĚŽKÉ DVEŘE SADA BÍLÁ</v>
      </c>
      <c r="D79" s="85">
        <v>1</v>
      </c>
      <c r="E79" s="86" t="s">
        <v>11</v>
      </c>
      <c r="F79" s="87"/>
      <c r="G79" s="88">
        <v>1491.31846</v>
      </c>
      <c r="H79" s="89" t="str">
        <f t="shared" si="3"/>
        <v>CZK</v>
      </c>
      <c r="I79" s="195" t="s">
        <v>11</v>
      </c>
      <c r="J79" s="300" t="s">
        <v>1611</v>
      </c>
      <c r="L79" s="75">
        <f>G79*(1-'FORM-I'!$V$22/100)</f>
        <v>1491.31846</v>
      </c>
      <c r="N79" s="11" t="e">
        <f>VLOOKUP(B79,$B$11:B78,1,FALSE)</f>
        <v>#N/A</v>
      </c>
      <c r="O79" s="283" t="str">
        <f t="shared" si="2"/>
        <v/>
      </c>
      <c r="P79" s="283" t="e">
        <f>IF(AND('DATA-WL2'!$AV$22="SIS",'DATA-WL1'!$AV$38="TAZ",'DATA-WL1'!$AV$50="B"),1,"")</f>
        <v>#VALUE!</v>
      </c>
      <c r="Q79" s="283">
        <f>'DATA-WL1'!$AW$34</f>
        <v>2</v>
      </c>
      <c r="R79" s="11" t="s">
        <v>1042</v>
      </c>
      <c r="S79" s="11">
        <v>1391.0726999999999</v>
      </c>
      <c r="T79" s="11" t="s">
        <v>736</v>
      </c>
      <c r="U79" s="11">
        <v>55.642899999999997</v>
      </c>
      <c r="AH79" s="306"/>
      <c r="AI79" s="305"/>
      <c r="AJ79" s="305"/>
      <c r="AK79" s="307"/>
      <c r="AL79" s="308"/>
    </row>
    <row r="80" spans="1:38" ht="14.4">
      <c r="A80" s="107"/>
      <c r="B80" s="83">
        <v>9339587</v>
      </c>
      <c r="C80" s="84" t="str">
        <f>IF(Verzie!$E$1="CZK",R80,IF(Verzie!$E$1="SK",T80,IF(Verzie!$E$1="HU",V80,"")))</f>
        <v>WINGLINE L NEW PULL TO MOVE SILENT PRO TĚŽKÉ DVEŘE SADA ANTRACIT</v>
      </c>
      <c r="D80" s="85">
        <v>1</v>
      </c>
      <c r="E80" s="86" t="s">
        <v>11</v>
      </c>
      <c r="F80" s="87"/>
      <c r="G80" s="88">
        <v>1491.31846</v>
      </c>
      <c r="H80" s="89" t="str">
        <f t="shared" si="3"/>
        <v>CZK</v>
      </c>
      <c r="I80" s="195" t="s">
        <v>11</v>
      </c>
      <c r="J80" s="300" t="s">
        <v>1612</v>
      </c>
      <c r="L80" s="75">
        <f>G80*(1-'FORM-I'!$V$22/100)</f>
        <v>1491.31846</v>
      </c>
      <c r="N80" s="11" t="e">
        <f>VLOOKUP(B80,$B$11:B79,1,FALSE)</f>
        <v>#N/A</v>
      </c>
      <c r="O80" s="283" t="str">
        <f t="shared" si="2"/>
        <v/>
      </c>
      <c r="P80" s="283" t="e">
        <f>IF(AND('DATA-WL2'!$AV$22="SIS",'DATA-WL1'!$AV$38="TAZ",'DATA-WL1'!$AV$50="A"),1,"")</f>
        <v>#VALUE!</v>
      </c>
      <c r="Q80" s="283">
        <f>'DATA-WL1'!$AW$34</f>
        <v>2</v>
      </c>
      <c r="R80" s="11" t="s">
        <v>1043</v>
      </c>
      <c r="S80" s="11">
        <v>1391.0726999999999</v>
      </c>
      <c r="T80" s="11" t="s">
        <v>737</v>
      </c>
      <c r="U80" s="11">
        <v>55.642899999999997</v>
      </c>
      <c r="AH80" s="306"/>
      <c r="AI80" s="305"/>
      <c r="AJ80" s="305"/>
      <c r="AK80" s="307"/>
      <c r="AL80" s="308"/>
    </row>
    <row r="81" spans="1:38" ht="14.4">
      <c r="A81" s="67"/>
      <c r="B81" s="83">
        <v>9339523</v>
      </c>
      <c r="C81" s="84" t="str">
        <f>IF(Verzie!$E$1="CZK",R81,IF(Verzie!$E$1="SK",T81,IF(Verzie!$E$1="HU",V81,"")))</f>
        <v>WINGLINE L NEW PULL TO MOVE SILENT PRO LEHKÉ DVEŘE SADA ŠEDÁ</v>
      </c>
      <c r="D81" s="85">
        <v>1</v>
      </c>
      <c r="E81" s="86" t="s">
        <v>11</v>
      </c>
      <c r="F81" s="87"/>
      <c r="G81" s="88">
        <v>1179.0710300000001</v>
      </c>
      <c r="H81" s="89" t="str">
        <f t="shared" si="3"/>
        <v>CZK</v>
      </c>
      <c r="I81" s="195" t="s">
        <v>11</v>
      </c>
      <c r="J81" s="300" t="s">
        <v>1607</v>
      </c>
      <c r="L81" s="75">
        <f>G81*(1-'FORM-I'!$V$22/100)</f>
        <v>1179.0710300000001</v>
      </c>
      <c r="N81" s="11" t="e">
        <f>VLOOKUP(B81,$B$11:B80,1,FALSE)</f>
        <v>#N/A</v>
      </c>
      <c r="O81" s="283" t="str">
        <f t="shared" si="2"/>
        <v/>
      </c>
      <c r="P81" s="283" t="e">
        <f>IF(AND('DATA-WL2'!$AV$22="SIS",'DATA-WL1'!$AV$38="LAH",'DATA-WL1'!$AV$50="S"),1,"")</f>
        <v>#VALUE!</v>
      </c>
      <c r="Q81" s="283">
        <f>'DATA-WL1'!$AW$34</f>
        <v>2</v>
      </c>
      <c r="R81" s="11" t="s">
        <v>1044</v>
      </c>
      <c r="S81" s="11">
        <v>1099.8149000000001</v>
      </c>
      <c r="T81" s="11" t="s">
        <v>738</v>
      </c>
      <c r="U81" s="11">
        <v>43.992600000000003</v>
      </c>
      <c r="AH81" s="306"/>
      <c r="AI81" s="305"/>
      <c r="AJ81" s="305"/>
      <c r="AK81" s="307"/>
      <c r="AL81" s="308"/>
    </row>
    <row r="82" spans="1:38" ht="14.4">
      <c r="A82" s="99"/>
      <c r="B82" s="83">
        <v>9339583</v>
      </c>
      <c r="C82" s="84" t="str">
        <f>IF(Verzie!$E$1="CZK",R82,IF(Verzie!$E$1="SK",T82,IF(Verzie!$E$1="HU",V82,"")))</f>
        <v>WINGLINE L NEW PULL TO MOVE SILENT PRO LEHKÉ DVEŘE SADA BÍLÁ</v>
      </c>
      <c r="D82" s="85">
        <v>1</v>
      </c>
      <c r="E82" s="86" t="s">
        <v>11</v>
      </c>
      <c r="F82" s="87"/>
      <c r="G82" s="88">
        <v>1296.97857</v>
      </c>
      <c r="H82" s="89" t="str">
        <f t="shared" si="3"/>
        <v>CZK</v>
      </c>
      <c r="I82" s="195" t="s">
        <v>11</v>
      </c>
      <c r="J82" s="300" t="s">
        <v>1608</v>
      </c>
      <c r="L82" s="75">
        <f>G82*(1-'FORM-I'!$V$22/100)</f>
        <v>1296.97857</v>
      </c>
      <c r="N82" s="11" t="e">
        <f>VLOOKUP(B82,$B$11:B81,1,FALSE)</f>
        <v>#N/A</v>
      </c>
      <c r="O82" s="283" t="str">
        <f t="shared" si="2"/>
        <v/>
      </c>
      <c r="P82" s="283" t="e">
        <f>IF(AND('DATA-WL2'!$AV$22="SIS",'DATA-WL1'!$AV$38="LAH",'DATA-WL1'!$AV$50="B"),1,"")</f>
        <v>#VALUE!</v>
      </c>
      <c r="Q82" s="283">
        <f>'DATA-WL1'!$AW$34</f>
        <v>2</v>
      </c>
      <c r="R82" s="11" t="s">
        <v>1045</v>
      </c>
      <c r="S82" s="11">
        <v>1209.7959000000001</v>
      </c>
      <c r="T82" s="11" t="s">
        <v>739</v>
      </c>
      <c r="U82" s="11">
        <v>48.391800000000003</v>
      </c>
      <c r="AH82" s="306"/>
      <c r="AI82" s="305"/>
      <c r="AJ82" s="305"/>
      <c r="AK82" s="307"/>
      <c r="AL82" s="308"/>
    </row>
    <row r="83" spans="1:38" ht="14.4">
      <c r="A83" s="107"/>
      <c r="B83" s="91">
        <v>9339584</v>
      </c>
      <c r="C83" s="92" t="str">
        <f>IF(Verzie!$E$1="CZK",R83,IF(Verzie!$E$1="SK",T83,IF(Verzie!$E$1="HU",V83,"")))</f>
        <v>WINGLINE L NEW PULL TO MOVE SILENT PRO LEHKÉ DVEŘE SADA ANTRACIT</v>
      </c>
      <c r="D83" s="93">
        <v>1</v>
      </c>
      <c r="E83" s="94" t="s">
        <v>11</v>
      </c>
      <c r="F83" s="95"/>
      <c r="G83" s="88">
        <v>1296.97857</v>
      </c>
      <c r="H83" s="96" t="str">
        <f t="shared" si="3"/>
        <v>CZK</v>
      </c>
      <c r="I83" s="97" t="s">
        <v>11</v>
      </c>
      <c r="J83" s="302" t="s">
        <v>1609</v>
      </c>
      <c r="L83" s="75">
        <f>G83*(1-'FORM-I'!$V$22/100)</f>
        <v>1296.97857</v>
      </c>
      <c r="N83" s="11" t="e">
        <f>VLOOKUP(B83,$B$11:B82,1,FALSE)</f>
        <v>#N/A</v>
      </c>
      <c r="O83" s="283" t="str">
        <f t="shared" si="2"/>
        <v/>
      </c>
      <c r="P83" s="283" t="e">
        <f>IF(AND('DATA-WL2'!$AV$22="SIS",'DATA-WL1'!$AV$38="LAH",'DATA-WL1'!$AV$50="A"),1,"")</f>
        <v>#VALUE!</v>
      </c>
      <c r="Q83" s="283">
        <f>'DATA-WL1'!$AW$34</f>
        <v>2</v>
      </c>
      <c r="R83" s="11" t="s">
        <v>1046</v>
      </c>
      <c r="S83" s="11">
        <v>1209.7959000000001</v>
      </c>
      <c r="T83" s="11" t="s">
        <v>740</v>
      </c>
      <c r="U83" s="11">
        <v>48.391800000000003</v>
      </c>
      <c r="AH83" s="306"/>
      <c r="AI83" s="305"/>
      <c r="AJ83" s="305"/>
      <c r="AK83" s="307"/>
      <c r="AL83" s="308"/>
    </row>
    <row r="84" spans="1:38" ht="14.4">
      <c r="A84" s="67"/>
      <c r="B84" s="83">
        <v>9339520</v>
      </c>
      <c r="C84" s="84" t="str">
        <f>IF(Verzie!$E$1="CZK",R84,IF(Verzie!$E$1="SK",T84,IF(Verzie!$E$1="HU",V84,"")))</f>
        <v>WINGLINE L NEW PUSH / PULL TO MOVE PRO TĚŽKÉ DVEŘE SADA ŠEDÁ</v>
      </c>
      <c r="D84" s="85">
        <v>1</v>
      </c>
      <c r="E84" s="86" t="s">
        <v>11</v>
      </c>
      <c r="F84" s="87"/>
      <c r="G84" s="88">
        <v>1413.3851500000001</v>
      </c>
      <c r="H84" s="89" t="str">
        <f t="shared" si="3"/>
        <v>CZK</v>
      </c>
      <c r="I84" s="195" t="s">
        <v>11</v>
      </c>
      <c r="J84" s="301" t="s">
        <v>1604</v>
      </c>
      <c r="L84" s="75">
        <f>G84*(1-'FORM-I'!$V$22/100)</f>
        <v>1413.3851500000001</v>
      </c>
      <c r="N84" s="11" t="e">
        <f>VLOOKUP(B84,$B$11:B83,1,FALSE)</f>
        <v>#N/A</v>
      </c>
      <c r="O84" s="283" t="str">
        <f t="shared" si="2"/>
        <v/>
      </c>
      <c r="P84" s="283" t="e">
        <f>IF(AND(OR('DATA-WL2'!$AV$22="P2O",'DATA-WL2'!$AV$22="PUL"),'DATA-WL1'!$AV$38="TAZ",'DATA-WL1'!$AV$50="S"),1,"")</f>
        <v>#VALUE!</v>
      </c>
      <c r="Q84" s="283">
        <f>'DATA-WL1'!$AW$34</f>
        <v>2</v>
      </c>
      <c r="R84" s="11" t="s">
        <v>1047</v>
      </c>
      <c r="S84" s="11">
        <v>1318.3785</v>
      </c>
      <c r="T84" s="11" t="s">
        <v>741</v>
      </c>
      <c r="U84" s="11">
        <v>52.735100000000003</v>
      </c>
      <c r="AH84" s="306"/>
      <c r="AI84" s="305"/>
      <c r="AJ84" s="305"/>
      <c r="AK84" s="307"/>
      <c r="AL84" s="308"/>
    </row>
    <row r="85" spans="1:38" ht="14.4">
      <c r="A85" s="99"/>
      <c r="B85" s="83">
        <v>9339521</v>
      </c>
      <c r="C85" s="84" t="str">
        <f>IF(Verzie!$E$1="CZK",R85,IF(Verzie!$E$1="SK",T85,IF(Verzie!$E$1="HU",V85,"")))</f>
        <v>WINGLINE L NEW PUSH / PULL TO MOVE PRO TĚŽKÉ DVEŘE SADA BÍLÁ</v>
      </c>
      <c r="D85" s="85">
        <v>1</v>
      </c>
      <c r="E85" s="86" t="s">
        <v>11</v>
      </c>
      <c r="F85" s="87"/>
      <c r="G85" s="88">
        <v>1554.7237500000001</v>
      </c>
      <c r="H85" s="89" t="str">
        <f t="shared" si="3"/>
        <v>CZK</v>
      </c>
      <c r="I85" s="195" t="s">
        <v>11</v>
      </c>
      <c r="J85" s="300" t="s">
        <v>1605</v>
      </c>
      <c r="L85" s="75">
        <f>G85*(1-'FORM-I'!$V$22/100)</f>
        <v>1554.7237500000001</v>
      </c>
      <c r="N85" s="11" t="e">
        <f>VLOOKUP(B85,$B$11:B84,1,FALSE)</f>
        <v>#N/A</v>
      </c>
      <c r="O85" s="283" t="str">
        <f t="shared" si="2"/>
        <v/>
      </c>
      <c r="P85" s="283" t="e">
        <f>IF(AND(OR('DATA-WL2'!$AV$22="P2O",'DATA-WL2'!$AV$22="PUL"),'DATA-WL1'!$AV$38="TAZ",'DATA-WL1'!$AV$50="B"),1,"")</f>
        <v>#VALUE!</v>
      </c>
      <c r="Q85" s="283">
        <f>'DATA-WL1'!$AW$34</f>
        <v>2</v>
      </c>
      <c r="R85" s="11" t="s">
        <v>1048</v>
      </c>
      <c r="S85" s="11">
        <v>1450.2146</v>
      </c>
      <c r="T85" s="11" t="s">
        <v>742</v>
      </c>
      <c r="U85" s="11">
        <v>58.008599999999994</v>
      </c>
      <c r="AH85" s="306"/>
      <c r="AI85" s="305"/>
      <c r="AJ85" s="305"/>
      <c r="AK85" s="307"/>
      <c r="AL85" s="308"/>
    </row>
    <row r="86" spans="1:38" ht="14.4">
      <c r="A86" s="107"/>
      <c r="B86" s="83">
        <v>9339522</v>
      </c>
      <c r="C86" s="84" t="str">
        <f>IF(Verzie!$E$1="CZK",R86,IF(Verzie!$E$1="SK",T86,IF(Verzie!$E$1="HU",V86,"")))</f>
        <v>WINGLINE L NEW PUSH / PULL TO MOVE PRO TĚŽKÉ DVEŘE SADA ANTRACIT</v>
      </c>
      <c r="D86" s="85">
        <v>1</v>
      </c>
      <c r="E86" s="86" t="s">
        <v>11</v>
      </c>
      <c r="F86" s="87"/>
      <c r="G86" s="88">
        <v>1554.7237500000001</v>
      </c>
      <c r="H86" s="89" t="str">
        <f t="shared" si="3"/>
        <v>CZK</v>
      </c>
      <c r="I86" s="195" t="s">
        <v>11</v>
      </c>
      <c r="J86" s="300" t="s">
        <v>1606</v>
      </c>
      <c r="L86" s="75">
        <f>G86*(1-'FORM-I'!$V$22/100)</f>
        <v>1554.7237500000001</v>
      </c>
      <c r="N86" s="11" t="e">
        <f>VLOOKUP(B86,$B$11:B85,1,FALSE)</f>
        <v>#N/A</v>
      </c>
      <c r="O86" s="283" t="str">
        <f t="shared" si="2"/>
        <v/>
      </c>
      <c r="P86" s="283" t="e">
        <f>IF(AND(OR('DATA-WL2'!$AV$22="P2O",'DATA-WL2'!$AV$22="PUL"),'DATA-WL1'!$AV$38="TAZ",'DATA-WL1'!$AV$50="A"),1,"")</f>
        <v>#VALUE!</v>
      </c>
      <c r="Q86" s="283">
        <f>'DATA-WL1'!$AW$34</f>
        <v>2</v>
      </c>
      <c r="R86" s="11" t="s">
        <v>1049</v>
      </c>
      <c r="S86" s="11">
        <v>1450.2146</v>
      </c>
      <c r="T86" s="11" t="s">
        <v>743</v>
      </c>
      <c r="U86" s="11">
        <v>58.008599999999994</v>
      </c>
      <c r="AH86" s="306"/>
      <c r="AI86" s="305"/>
      <c r="AJ86" s="305"/>
      <c r="AK86" s="307"/>
      <c r="AL86" s="308"/>
    </row>
    <row r="87" spans="1:38" ht="14.4">
      <c r="A87" s="67"/>
      <c r="B87" s="83">
        <v>9339516</v>
      </c>
      <c r="C87" s="84" t="str">
        <f>IF(Verzie!$E$1="CZK",R87,IF(Verzie!$E$1="SK",T87,IF(Verzie!$E$1="HU",V87,"")))</f>
        <v>WINGLINE L NEW PUSH / PULL TO MOVE PRO LEHKÉ DVEŘE SADA ŠEDÁ</v>
      </c>
      <c r="D87" s="85">
        <v>1</v>
      </c>
      <c r="E87" s="86" t="s">
        <v>11</v>
      </c>
      <c r="F87" s="87"/>
      <c r="G87" s="88">
        <v>1236.7154</v>
      </c>
      <c r="H87" s="89" t="str">
        <f t="shared" si="3"/>
        <v>CZK</v>
      </c>
      <c r="I87" s="195" t="s">
        <v>11</v>
      </c>
      <c r="J87" s="300" t="s">
        <v>1601</v>
      </c>
      <c r="L87" s="75">
        <f>G87*(1-'FORM-I'!$V$22/100)</f>
        <v>1236.7154</v>
      </c>
      <c r="N87" s="11" t="e">
        <f>VLOOKUP(B87,$B$11:B86,1,FALSE)</f>
        <v>#N/A</v>
      </c>
      <c r="O87" s="283" t="str">
        <f t="shared" si="2"/>
        <v/>
      </c>
      <c r="P87" s="283" t="e">
        <f>IF(AND(OR('DATA-WL2'!$AV$22="P2O",'DATA-WL2'!$AV$22="PUL"),'DATA-WL1'!$AV$38="LAH",'DATA-WL1'!$AV$50="S"),1,"")</f>
        <v>#VALUE!</v>
      </c>
      <c r="Q87" s="283">
        <f>'DATA-WL1'!$AW$34</f>
        <v>2</v>
      </c>
      <c r="R87" s="11" t="s">
        <v>1050</v>
      </c>
      <c r="S87" s="11">
        <v>1153.5827999999999</v>
      </c>
      <c r="T87" s="11" t="s">
        <v>744</v>
      </c>
      <c r="U87" s="11">
        <v>46.143299999999996</v>
      </c>
      <c r="AH87" s="306"/>
      <c r="AI87" s="305"/>
      <c r="AJ87" s="305"/>
      <c r="AK87" s="307"/>
      <c r="AL87" s="308"/>
    </row>
    <row r="88" spans="1:38" ht="14.4">
      <c r="A88" s="99"/>
      <c r="B88" s="83">
        <v>9339517</v>
      </c>
      <c r="C88" s="84" t="str">
        <f>IF(Verzie!$E$1="CZK",R88,IF(Verzie!$E$1="SK",T88,IF(Verzie!$E$1="HU",V88,"")))</f>
        <v>WINGLINE L NEW PUSH / PULL TO MOVE PRO LEHKÉ DVEŘE SADA BÍLÁ</v>
      </c>
      <c r="D88" s="85">
        <v>1</v>
      </c>
      <c r="E88" s="86" t="s">
        <v>11</v>
      </c>
      <c r="F88" s="87"/>
      <c r="G88" s="88">
        <v>1360.38159</v>
      </c>
      <c r="H88" s="89" t="str">
        <f t="shared" si="3"/>
        <v>CZK</v>
      </c>
      <c r="I88" s="195" t="s">
        <v>11</v>
      </c>
      <c r="J88" s="300" t="s">
        <v>1602</v>
      </c>
      <c r="L88" s="75">
        <f>G88*(1-'FORM-I'!$V$22/100)</f>
        <v>1360.38159</v>
      </c>
      <c r="N88" s="11" t="e">
        <f>VLOOKUP(B88,$B$11:B87,1,FALSE)</f>
        <v>#N/A</v>
      </c>
      <c r="O88" s="283" t="str">
        <f t="shared" si="2"/>
        <v/>
      </c>
      <c r="P88" s="283" t="e">
        <f>IF(AND(OR('DATA-WL2'!$AV$22="P2O",'DATA-WL2'!$AV$22="PUL"),'DATA-WL1'!$AV$38="LAH",'DATA-WL1'!$AV$50="B"),1,"")</f>
        <v>#VALUE!</v>
      </c>
      <c r="Q88" s="283">
        <f>'DATA-WL1'!$AW$34</f>
        <v>2</v>
      </c>
      <c r="R88" s="11" t="s">
        <v>1051</v>
      </c>
      <c r="S88" s="11">
        <v>1268.9377999999999</v>
      </c>
      <c r="T88" s="11" t="s">
        <v>745</v>
      </c>
      <c r="U88" s="11">
        <v>50.7575</v>
      </c>
      <c r="AH88" s="306"/>
      <c r="AI88" s="305"/>
      <c r="AJ88" s="305"/>
      <c r="AK88" s="307"/>
      <c r="AL88" s="308"/>
    </row>
    <row r="89" spans="1:38" ht="14.4">
      <c r="A89" s="107"/>
      <c r="B89" s="91">
        <v>9339518</v>
      </c>
      <c r="C89" s="92" t="str">
        <f>IF(Verzie!$E$1="CZK",R89,IF(Verzie!$E$1="SK",T89,IF(Verzie!$E$1="HU",V89,"")))</f>
        <v>WINGLINE L NEW PUSH / PULL TO MOVE PRO LEHKÉ DVEŘE SADA ANTRACIT</v>
      </c>
      <c r="D89" s="93">
        <v>1</v>
      </c>
      <c r="E89" s="94" t="s">
        <v>11</v>
      </c>
      <c r="F89" s="95"/>
      <c r="G89" s="88">
        <v>1360.38159</v>
      </c>
      <c r="H89" s="96" t="str">
        <f t="shared" si="3"/>
        <v>CZK</v>
      </c>
      <c r="I89" s="97" t="s">
        <v>11</v>
      </c>
      <c r="J89" s="302" t="s">
        <v>1603</v>
      </c>
      <c r="L89" s="75">
        <f>G89*(1-'FORM-I'!$V$22/100)</f>
        <v>1360.38159</v>
      </c>
      <c r="N89" s="11" t="e">
        <f>VLOOKUP(B89,$B$11:B88,1,FALSE)</f>
        <v>#N/A</v>
      </c>
      <c r="O89" s="283" t="str">
        <f t="shared" si="2"/>
        <v/>
      </c>
      <c r="P89" s="283" t="e">
        <f>IF(AND(OR('DATA-WL2'!$AV$22="P2O",'DATA-WL2'!$AV$22="PUL"),'DATA-WL1'!$AV$38="LAH",'DATA-WL1'!$AV$50="A"),1,"")</f>
        <v>#VALUE!</v>
      </c>
      <c r="Q89" s="283">
        <f>'DATA-WL1'!$AW$34</f>
        <v>2</v>
      </c>
      <c r="R89" s="11" t="s">
        <v>1052</v>
      </c>
      <c r="S89" s="11">
        <v>1268.9377999999999</v>
      </c>
      <c r="T89" s="11" t="s">
        <v>746</v>
      </c>
      <c r="U89" s="11">
        <v>50.7575</v>
      </c>
      <c r="AH89" s="306"/>
      <c r="AI89" s="305"/>
      <c r="AJ89" s="305"/>
      <c r="AK89" s="307"/>
      <c r="AL89" s="308"/>
    </row>
    <row r="90" spans="1:38" ht="14.4">
      <c r="B90" s="139"/>
      <c r="C90" s="140"/>
      <c r="D90" s="155"/>
      <c r="E90" s="156"/>
      <c r="F90" s="157"/>
      <c r="G90" s="88"/>
      <c r="H90" s="158" t="str">
        <f t="shared" si="3"/>
        <v/>
      </c>
      <c r="I90" s="145" t="s">
        <v>11</v>
      </c>
      <c r="J90" s="303"/>
      <c r="L90" s="75">
        <f>G90*(1-'FORM-I'!$V$22/100)</f>
        <v>0</v>
      </c>
      <c r="N90" s="11" t="e">
        <f>VLOOKUP(B90,$B$11:B89,1,FALSE)</f>
        <v>#N/A</v>
      </c>
      <c r="AH90" s="306"/>
      <c r="AI90" s="305"/>
      <c r="AJ90" s="305"/>
      <c r="AK90" s="307"/>
      <c r="AL90" s="308"/>
    </row>
    <row r="91" spans="1:38" ht="14.4">
      <c r="A91" s="67"/>
      <c r="B91" s="100">
        <v>9282527</v>
      </c>
      <c r="C91" s="101" t="str">
        <f>IF(Verzie!$E$1="CZK",R91,IF(Verzie!$E$1="SK",T91,IF(Verzie!$E$1="HU",V91,"")))</f>
        <v>WINGLINE L ARETACE PRO PUSH TO MOVE MECHANICKÁ ŠEDÁ</v>
      </c>
      <c r="D91" s="102">
        <v>10</v>
      </c>
      <c r="E91" s="103" t="s">
        <v>11</v>
      </c>
      <c r="F91" s="104"/>
      <c r="G91" s="88">
        <v>237.24252000000001</v>
      </c>
      <c r="H91" s="105" t="str">
        <f t="shared" si="3"/>
        <v>CZK</v>
      </c>
      <c r="I91" s="106" t="s">
        <v>11</v>
      </c>
      <c r="J91" s="301" t="s">
        <v>1491</v>
      </c>
      <c r="L91" s="75">
        <f>G91*(1-'FORM-I'!$V$22/100)</f>
        <v>237.24252000000001</v>
      </c>
      <c r="N91" s="11" t="e">
        <f>VLOOKUP(B91,$B$11:B90,1,FALSE)</f>
        <v>#N/A</v>
      </c>
      <c r="O91" s="283" t="str">
        <f t="shared" si="2"/>
        <v/>
      </c>
      <c r="P91" s="283" t="str">
        <f>IF(AND('DATA-WL3'!$AV$47="P-A",'DATA-WL1'!$AV$50="S"),1,"")</f>
        <v/>
      </c>
      <c r="Q91" s="283">
        <f>'DATA-WL1'!$AW$34</f>
        <v>2</v>
      </c>
      <c r="R91" s="11" t="s">
        <v>1053</v>
      </c>
      <c r="S91" s="11">
        <v>221.2955</v>
      </c>
      <c r="T91" s="11" t="s">
        <v>848</v>
      </c>
      <c r="U91" s="11">
        <v>8.851799999999999</v>
      </c>
      <c r="AH91" s="306"/>
      <c r="AI91" s="305"/>
      <c r="AJ91" s="305"/>
      <c r="AK91" s="307"/>
      <c r="AL91" s="308"/>
    </row>
    <row r="92" spans="1:38" ht="14.4">
      <c r="A92" s="99"/>
      <c r="B92" s="83">
        <v>9282600</v>
      </c>
      <c r="C92" s="84" t="str">
        <f>IF(Verzie!$E$1="CZK",R92,IF(Verzie!$E$1="SK",T92,IF(Verzie!$E$1="HU",V92,"")))</f>
        <v>WINGLINE L ARETACE PRO PUSH TO MOVE MECHANICKÁ BÍLÁ</v>
      </c>
      <c r="D92" s="85">
        <v>10</v>
      </c>
      <c r="E92" s="86" t="s">
        <v>11</v>
      </c>
      <c r="F92" s="87"/>
      <c r="G92" s="88">
        <v>237.24252000000001</v>
      </c>
      <c r="H92" s="89" t="str">
        <f t="shared" si="3"/>
        <v>CZK</v>
      </c>
      <c r="I92" s="195" t="s">
        <v>11</v>
      </c>
      <c r="J92" s="300" t="s">
        <v>1492</v>
      </c>
      <c r="L92" s="75">
        <f>G92*(1-'FORM-I'!$V$22/100)</f>
        <v>237.24252000000001</v>
      </c>
      <c r="N92" s="11" t="e">
        <f>VLOOKUP(B92,$B$11:B91,1,FALSE)</f>
        <v>#N/A</v>
      </c>
      <c r="O92" s="283" t="str">
        <f t="shared" si="2"/>
        <v/>
      </c>
      <c r="P92" s="283" t="str">
        <f>IF(AND('DATA-WL3'!$AV$47="P-A",'DATA-WL1'!$AV$50="B"),1,"")</f>
        <v/>
      </c>
      <c r="Q92" s="283">
        <f>'DATA-WL1'!$AW$34</f>
        <v>2</v>
      </c>
      <c r="R92" s="11" t="s">
        <v>1054</v>
      </c>
      <c r="S92" s="11">
        <v>221.2955</v>
      </c>
      <c r="T92" s="11" t="s">
        <v>849</v>
      </c>
      <c r="U92" s="11">
        <v>8.851799999999999</v>
      </c>
      <c r="AH92" s="306"/>
      <c r="AI92" s="305"/>
      <c r="AJ92" s="305"/>
      <c r="AK92" s="307"/>
      <c r="AL92" s="308"/>
    </row>
    <row r="93" spans="1:38" ht="14.4">
      <c r="A93" s="107"/>
      <c r="B93" s="83">
        <v>9282601</v>
      </c>
      <c r="C93" s="84" t="str">
        <f>IF(Verzie!$E$1="CZK",R93,IF(Verzie!$E$1="SK",T93,IF(Verzie!$E$1="HU",V93,"")))</f>
        <v>WINGLINE L ARETACE PRO PUSH TO MOVE MECHANICKÁ ČERNÁ</v>
      </c>
      <c r="D93" s="85">
        <v>10</v>
      </c>
      <c r="E93" s="86" t="s">
        <v>11</v>
      </c>
      <c r="F93" s="87"/>
      <c r="G93" s="88">
        <v>237.24252000000001</v>
      </c>
      <c r="H93" s="89" t="str">
        <f t="shared" si="3"/>
        <v>CZK</v>
      </c>
      <c r="I93" s="195" t="s">
        <v>11</v>
      </c>
      <c r="J93" s="300" t="s">
        <v>1493</v>
      </c>
      <c r="L93" s="75">
        <f>G93*(1-'FORM-I'!$V$22/100)</f>
        <v>237.24252000000001</v>
      </c>
      <c r="N93" s="11" t="e">
        <f>VLOOKUP(B93,$B$11:B92,1,FALSE)</f>
        <v>#N/A</v>
      </c>
      <c r="O93" s="283" t="str">
        <f t="shared" si="2"/>
        <v/>
      </c>
      <c r="P93" s="283" t="str">
        <f>IF(AND('DATA-WL3'!$AV$47="P-A",'DATA-WL1'!$AV$50="A"),1,"")</f>
        <v/>
      </c>
      <c r="Q93" s="283">
        <f>'DATA-WL1'!$AW$34</f>
        <v>2</v>
      </c>
      <c r="R93" s="11" t="s">
        <v>1055</v>
      </c>
      <c r="S93" s="11">
        <v>221.2955</v>
      </c>
      <c r="T93" s="11" t="s">
        <v>850</v>
      </c>
      <c r="U93" s="11">
        <v>8.851799999999999</v>
      </c>
      <c r="AH93" s="306"/>
      <c r="AI93" s="305"/>
      <c r="AJ93" s="305"/>
      <c r="AK93" s="307"/>
      <c r="AL93" s="308"/>
    </row>
    <row r="94" spans="1:38" ht="14.4">
      <c r="A94" s="67"/>
      <c r="B94" s="83">
        <v>9282900</v>
      </c>
      <c r="C94" s="84" t="str">
        <f>IF(Verzie!$E$1="CZK",R94,IF(Verzie!$E$1="SK",T94,IF(Verzie!$E$1="HU",V94,"")))</f>
        <v>WINGLINE L ARETACE PRO PUSH TO MOVE MAGNET. STANDARD ŠEDÁ</v>
      </c>
      <c r="D94" s="85">
        <v>10</v>
      </c>
      <c r="E94" s="86" t="s">
        <v>11</v>
      </c>
      <c r="F94" s="87"/>
      <c r="G94" s="88">
        <v>269.73680000000002</v>
      </c>
      <c r="H94" s="89" t="str">
        <f t="shared" si="3"/>
        <v>CZK</v>
      </c>
      <c r="I94" s="195" t="s">
        <v>11</v>
      </c>
      <c r="J94" s="300" t="s">
        <v>1494</v>
      </c>
      <c r="L94" s="75">
        <f>G94*(1-'FORM-I'!$V$22/100)</f>
        <v>269.73680000000002</v>
      </c>
      <c r="N94" s="11" t="e">
        <f>VLOOKUP(B94,$B$11:B93,1,FALSE)</f>
        <v>#N/A</v>
      </c>
      <c r="O94" s="283" t="str">
        <f t="shared" si="2"/>
        <v/>
      </c>
      <c r="P94" s="283" t="str">
        <f>IF('DATA-WL3'!$AV$47="P-B",1,"")</f>
        <v/>
      </c>
      <c r="Q94" s="283">
        <f>'DATA-WL1'!$AW$34</f>
        <v>2</v>
      </c>
      <c r="R94" s="11" t="s">
        <v>1056</v>
      </c>
      <c r="S94" s="11">
        <v>251.60550000000001</v>
      </c>
      <c r="T94" s="11" t="s">
        <v>851</v>
      </c>
      <c r="U94" s="11">
        <v>10.0642</v>
      </c>
      <c r="AH94" s="306"/>
      <c r="AI94" s="305"/>
      <c r="AJ94" s="305"/>
      <c r="AK94" s="307"/>
      <c r="AL94" s="308"/>
    </row>
    <row r="95" spans="1:38" ht="14.4">
      <c r="A95" s="99"/>
      <c r="B95" s="83">
        <v>9282901</v>
      </c>
      <c r="C95" s="84" t="str">
        <f>IF(Verzie!$E$1="CZK",R95,IF(Verzie!$E$1="SK",T95,IF(Verzie!$E$1="HU",V95,"")))</f>
        <v>WINGLINE L ARETACE PRO PUSH TO MOVE MAGNET. DESIGN BÍLÁ</v>
      </c>
      <c r="D95" s="85">
        <v>10</v>
      </c>
      <c r="E95" s="86" t="s">
        <v>11</v>
      </c>
      <c r="F95" s="87"/>
      <c r="G95" s="88">
        <v>284.51191999999998</v>
      </c>
      <c r="H95" s="89" t="str">
        <f t="shared" si="3"/>
        <v>CZK</v>
      </c>
      <c r="I95" s="195" t="s">
        <v>11</v>
      </c>
      <c r="J95" s="300" t="s">
        <v>1495</v>
      </c>
      <c r="L95" s="75">
        <f>G95*(1-'FORM-I'!$V$22/100)</f>
        <v>284.51191999999998</v>
      </c>
      <c r="N95" s="11" t="e">
        <f>VLOOKUP(B95,$B$11:B94,1,FALSE)</f>
        <v>#N/A</v>
      </c>
      <c r="O95" s="283" t="str">
        <f t="shared" si="2"/>
        <v/>
      </c>
      <c r="P95" s="283" t="str">
        <f>IF(AND('DATA-WL3'!$AV$47="P-C",OR('DATA-WL1'!$AV$50="S",'DATA-WL1'!$AV$50="B")),1,"")</f>
        <v/>
      </c>
      <c r="Q95" s="283">
        <f>'DATA-WL1'!$AW$34</f>
        <v>2</v>
      </c>
      <c r="R95" s="11" t="s">
        <v>1057</v>
      </c>
      <c r="S95" s="11">
        <v>265.38709999999998</v>
      </c>
      <c r="T95" s="11" t="s">
        <v>852</v>
      </c>
      <c r="U95" s="11">
        <v>10.615499999999999</v>
      </c>
      <c r="AH95" s="306"/>
      <c r="AI95" s="305"/>
      <c r="AJ95" s="305"/>
      <c r="AK95" s="307"/>
      <c r="AL95" s="308"/>
    </row>
    <row r="96" spans="1:38" ht="14.4">
      <c r="A96" s="107"/>
      <c r="B96" s="91">
        <v>9282902</v>
      </c>
      <c r="C96" s="92" t="str">
        <f>IF(Verzie!$E$1="CZK",R96,IF(Verzie!$E$1="SK",T96,IF(Verzie!$E$1="HU",V96,"")))</f>
        <v>WINGLINE L ARETACE PRO PUSH TO MOVE MAGNET. DESIGN ČERNÁ</v>
      </c>
      <c r="D96" s="93">
        <v>10</v>
      </c>
      <c r="E96" s="94" t="s">
        <v>11</v>
      </c>
      <c r="F96" s="95"/>
      <c r="G96" s="88">
        <v>284.51191999999998</v>
      </c>
      <c r="H96" s="96" t="str">
        <f t="shared" si="3"/>
        <v>CZK</v>
      </c>
      <c r="I96" s="97" t="s">
        <v>11</v>
      </c>
      <c r="J96" s="302" t="s">
        <v>1496</v>
      </c>
      <c r="L96" s="75">
        <f>G96*(1-'FORM-I'!$V$22/100)</f>
        <v>284.51191999999998</v>
      </c>
      <c r="N96" s="11" t="e">
        <f>VLOOKUP(B96,$B$11:B95,1,FALSE)</f>
        <v>#N/A</v>
      </c>
      <c r="O96" s="283" t="str">
        <f t="shared" si="2"/>
        <v/>
      </c>
      <c r="P96" s="283" t="str">
        <f>IF(AND('DATA-WL3'!$AV$47="P-C",'DATA-WL1'!$AV$50="A"),1,"")</f>
        <v/>
      </c>
      <c r="Q96" s="283">
        <f>'DATA-WL1'!$AW$34</f>
        <v>2</v>
      </c>
      <c r="R96" s="11" t="s">
        <v>1058</v>
      </c>
      <c r="S96" s="11">
        <v>265.38709999999998</v>
      </c>
      <c r="T96" s="11" t="s">
        <v>853</v>
      </c>
      <c r="U96" s="11">
        <v>10.615499999999999</v>
      </c>
      <c r="AH96" s="306"/>
      <c r="AI96" s="305"/>
      <c r="AJ96" s="305"/>
      <c r="AK96" s="307"/>
      <c r="AL96" s="308"/>
    </row>
    <row r="97" spans="1:38" ht="14.4">
      <c r="A97" s="67"/>
      <c r="B97" s="83">
        <v>9266219</v>
      </c>
      <c r="C97" s="84" t="str">
        <f>IF(Verzie!$E$1="CZK",R97,IF(Verzie!$E$1="SK",T97,IF(Verzie!$E$1="HU",V97,"")))</f>
        <v>WINGLINE L ARETACE PRO PULL TO MOVE MAGNET. STANDARD ŠEDÁ</v>
      </c>
      <c r="D97" s="85">
        <v>50</v>
      </c>
      <c r="E97" s="86" t="s">
        <v>11</v>
      </c>
      <c r="F97" s="87"/>
      <c r="G97" s="88">
        <v>203.55914000000001</v>
      </c>
      <c r="H97" s="89" t="str">
        <f t="shared" ref="H97:H148" si="4">IF(G97="","",$H$10)</f>
        <v>CZK</v>
      </c>
      <c r="I97" s="195" t="s">
        <v>11</v>
      </c>
      <c r="J97" s="301" t="s">
        <v>1473</v>
      </c>
      <c r="L97" s="75">
        <f>G97*(1-'FORM-I'!$V$22/100)</f>
        <v>203.55914000000001</v>
      </c>
      <c r="N97" s="11" t="e">
        <f>VLOOKUP(B97,$B$11:B96,1,FALSE)</f>
        <v>#N/A</v>
      </c>
      <c r="O97" s="283" t="str">
        <f t="shared" si="2"/>
        <v/>
      </c>
      <c r="P97" s="283" t="str">
        <f>IF('DATA-WL3'!$AV$47="S-B",1,"")</f>
        <v/>
      </c>
      <c r="Q97" s="283">
        <f>'DATA-WL1'!$AW$34</f>
        <v>2</v>
      </c>
      <c r="R97" s="11" t="s">
        <v>1059</v>
      </c>
      <c r="S97" s="11">
        <v>189.87630000000001</v>
      </c>
      <c r="T97" s="11" t="s">
        <v>747</v>
      </c>
      <c r="U97" s="11">
        <v>7.5950999999999995</v>
      </c>
      <c r="AH97" s="306"/>
      <c r="AI97" s="305"/>
      <c r="AJ97" s="305"/>
      <c r="AK97" s="307"/>
      <c r="AL97" s="308"/>
    </row>
    <row r="98" spans="1:38" ht="14.4">
      <c r="A98" s="99"/>
      <c r="B98" s="83">
        <v>9266244</v>
      </c>
      <c r="C98" s="84" t="str">
        <f>IF(Verzie!$E$1="CZK",R98,IF(Verzie!$E$1="SK",T98,IF(Verzie!$E$1="HU",V98,"")))</f>
        <v xml:space="preserve">WINGLINE L ARETACE PRO PULL TO MOVE MAGNET. DESIGN BÍLÁ </v>
      </c>
      <c r="D98" s="85">
        <v>50</v>
      </c>
      <c r="E98" s="86" t="s">
        <v>11</v>
      </c>
      <c r="F98" s="87"/>
      <c r="G98" s="88">
        <v>218.33199999999999</v>
      </c>
      <c r="H98" s="89" t="str">
        <f t="shared" si="4"/>
        <v>CZK</v>
      </c>
      <c r="I98" s="195" t="s">
        <v>11</v>
      </c>
      <c r="J98" s="300" t="s">
        <v>1475</v>
      </c>
      <c r="L98" s="75">
        <f>G98*(1-'FORM-I'!$V$22/100)</f>
        <v>218.33199999999999</v>
      </c>
      <c r="N98" s="11" t="e">
        <f>VLOOKUP(B98,$B$11:B97,1,FALSE)</f>
        <v>#N/A</v>
      </c>
      <c r="O98" s="283" t="str">
        <f t="shared" si="2"/>
        <v/>
      </c>
      <c r="P98" s="283" t="str">
        <f>IF(AND('DATA-WL3'!$AV$47="S-C",OR('DATA-WL1'!$AV$50="S",'DATA-WL1'!$AV$50="B")),1,"")</f>
        <v/>
      </c>
      <c r="Q98" s="283">
        <f>'DATA-WL1'!$AW$34</f>
        <v>2</v>
      </c>
      <c r="R98" s="11" t="s">
        <v>1060</v>
      </c>
      <c r="S98" s="11">
        <v>203.65540000000001</v>
      </c>
      <c r="T98" s="11" t="s">
        <v>748</v>
      </c>
      <c r="U98" s="11">
        <v>8.1462000000000003</v>
      </c>
      <c r="AH98" s="306"/>
      <c r="AI98" s="305"/>
      <c r="AJ98" s="305"/>
      <c r="AK98" s="307"/>
      <c r="AL98" s="308"/>
    </row>
    <row r="99" spans="1:38" ht="14.4">
      <c r="A99" s="107"/>
      <c r="B99" s="91">
        <v>9266243</v>
      </c>
      <c r="C99" s="92" t="str">
        <f>IF(Verzie!$E$1="CZK",R99,IF(Verzie!$E$1="SK",T99,IF(Verzie!$E$1="HU",V99,"")))</f>
        <v>WINGLINE L ARETACE PRO PULL TO MOVE MAGNET. DESIGN ČERNÁ</v>
      </c>
      <c r="D99" s="93">
        <v>50</v>
      </c>
      <c r="E99" s="94" t="s">
        <v>11</v>
      </c>
      <c r="F99" s="95"/>
      <c r="G99" s="88">
        <v>218.33199999999999</v>
      </c>
      <c r="H99" s="96" t="str">
        <f t="shared" si="4"/>
        <v>CZK</v>
      </c>
      <c r="I99" s="97" t="s">
        <v>11</v>
      </c>
      <c r="J99" s="302" t="s">
        <v>1474</v>
      </c>
      <c r="L99" s="75">
        <f>G99*(1-'FORM-I'!$V$22/100)</f>
        <v>218.33199999999999</v>
      </c>
      <c r="N99" s="11" t="e">
        <f>VLOOKUP(B99,$B$11:B98,1,FALSE)</f>
        <v>#N/A</v>
      </c>
      <c r="O99" s="283" t="str">
        <f t="shared" si="2"/>
        <v/>
      </c>
      <c r="P99" s="283" t="str">
        <f>IF(AND('DATA-WL3'!$AV$47="S-C",'DATA-WL1'!$AV$50="A"),1,"")</f>
        <v/>
      </c>
      <c r="Q99" s="283">
        <f>'DATA-WL1'!$AW$34</f>
        <v>2</v>
      </c>
      <c r="R99" s="11" t="s">
        <v>1061</v>
      </c>
      <c r="S99" s="11">
        <v>203.65540000000001</v>
      </c>
      <c r="T99" s="11" t="s">
        <v>749</v>
      </c>
      <c r="U99" s="11">
        <v>8.1462000000000003</v>
      </c>
      <c r="AH99" s="306"/>
      <c r="AI99" s="305"/>
      <c r="AJ99" s="305"/>
      <c r="AK99" s="307"/>
      <c r="AL99" s="308"/>
    </row>
    <row r="100" spans="1:38" ht="14.4">
      <c r="B100" s="139"/>
      <c r="C100" s="140"/>
      <c r="D100" s="141"/>
      <c r="E100" s="142"/>
      <c r="F100" s="143"/>
      <c r="G100" s="88"/>
      <c r="H100" s="144" t="str">
        <f t="shared" si="4"/>
        <v/>
      </c>
      <c r="I100" s="145" t="s">
        <v>11</v>
      </c>
      <c r="J100" s="303"/>
      <c r="L100" s="75">
        <f>G100*(1-'FORM-I'!$V$22/100)</f>
        <v>0</v>
      </c>
      <c r="N100" s="11" t="e">
        <f>VLOOKUP(B100,$B$11:B99,1,FALSE)</f>
        <v>#N/A</v>
      </c>
      <c r="AH100" s="306"/>
      <c r="AI100" s="305"/>
      <c r="AJ100" s="305"/>
      <c r="AK100" s="307"/>
      <c r="AL100" s="308"/>
    </row>
    <row r="101" spans="1:38" ht="14.4">
      <c r="B101" s="146">
        <v>9073605</v>
      </c>
      <c r="C101" s="147" t="str">
        <f>IF(Verzie!$E$1="CZK",R101,IF(Verzie!$E$1="SK",T101,IF(Verzie!$E$1="HU",V101,"")))</f>
        <v xml:space="preserve">SENSYS 8645I 110° B12,5 TH52 </v>
      </c>
      <c r="D101" s="148">
        <v>50</v>
      </c>
      <c r="E101" s="149" t="s">
        <v>11</v>
      </c>
      <c r="F101" s="150"/>
      <c r="G101" s="88">
        <v>76.281229999999994</v>
      </c>
      <c r="H101" s="151" t="str">
        <f t="shared" si="4"/>
        <v>CZK</v>
      </c>
      <c r="I101" s="152" t="s">
        <v>11</v>
      </c>
      <c r="J101" s="301" t="s">
        <v>1077</v>
      </c>
      <c r="L101" s="75">
        <f>G101*(1-'FORM-I'!$V$22/100)</f>
        <v>76.281229999999994</v>
      </c>
      <c r="N101" s="11" t="e">
        <f>VLOOKUP(B101,$B$11:B100,1,FALSE)</f>
        <v>#N/A</v>
      </c>
      <c r="O101" s="283" t="str">
        <f t="shared" si="2"/>
        <v/>
      </c>
      <c r="P101" s="283" t="str">
        <f>IF('DATA-WL2'!$AV$22="bez",1,"")</f>
        <v/>
      </c>
      <c r="Q101" s="283">
        <f>'DATA-WL4'!$AU$39*'DATA-WL1'!$AW$34</f>
        <v>4</v>
      </c>
      <c r="R101" s="11" t="s">
        <v>1062</v>
      </c>
      <c r="S101" s="11">
        <v>73.489599999999996</v>
      </c>
      <c r="T101" s="11" t="s">
        <v>854</v>
      </c>
      <c r="U101" s="11">
        <v>2.9396</v>
      </c>
      <c r="AH101" s="306"/>
      <c r="AI101" s="305"/>
      <c r="AJ101" s="305"/>
      <c r="AK101" s="307"/>
      <c r="AL101" s="308"/>
    </row>
    <row r="102" spans="1:38" ht="14.4">
      <c r="B102" s="115">
        <v>9073606</v>
      </c>
      <c r="C102" s="116" t="str">
        <f>IF(Verzie!$E$1="CZK",R102,IF(Verzie!$E$1="SK",T102,IF(Verzie!$E$1="HU",V102,"")))</f>
        <v xml:space="preserve">SENSYS 8645I 110° B3 TH52 </v>
      </c>
      <c r="D102" s="117">
        <v>50</v>
      </c>
      <c r="E102" s="118" t="s">
        <v>11</v>
      </c>
      <c r="F102" s="119"/>
      <c r="G102" s="88">
        <v>83.230500000000006</v>
      </c>
      <c r="H102" s="121" t="str">
        <f t="shared" si="4"/>
        <v>CZK</v>
      </c>
      <c r="I102" s="122" t="s">
        <v>11</v>
      </c>
      <c r="J102" s="300" t="s">
        <v>1078</v>
      </c>
      <c r="L102" s="75">
        <f>G102*(1-'FORM-I'!$V$22/100)</f>
        <v>83.230500000000006</v>
      </c>
      <c r="N102" s="11" t="e">
        <f>VLOOKUP(B102,$B$11:B101,1,FALSE)</f>
        <v>#N/A</v>
      </c>
      <c r="O102" s="283" t="str">
        <f t="shared" si="2"/>
        <v/>
      </c>
      <c r="P102" s="283" t="str">
        <f>IF('DATA-WL2'!$AV$22="bez",1,"")</f>
        <v/>
      </c>
      <c r="Q102" s="283">
        <v>0</v>
      </c>
      <c r="R102" s="11" t="s">
        <v>1063</v>
      </c>
      <c r="S102" s="11">
        <v>78.050299999999993</v>
      </c>
      <c r="T102" s="11" t="s">
        <v>855</v>
      </c>
      <c r="U102" s="11">
        <v>3.1219999999999999</v>
      </c>
      <c r="AH102" s="306"/>
      <c r="AI102" s="305"/>
      <c r="AJ102" s="305"/>
      <c r="AK102" s="307"/>
      <c r="AL102" s="308"/>
    </row>
    <row r="103" spans="1:38" ht="14.4">
      <c r="B103" s="115">
        <v>9073662</v>
      </c>
      <c r="C103" s="116" t="str">
        <f>IF(Verzie!$E$1="CZK",R103,IF(Verzie!$E$1="SK",T103,IF(Verzie!$E$1="HU",V103,"")))</f>
        <v>SENSYS 8675 110° B12,5 TH52 BEZ PRUŽINY PRO PUSH TO OPEN</v>
      </c>
      <c r="D103" s="117">
        <v>50</v>
      </c>
      <c r="E103" s="118" t="s">
        <v>11</v>
      </c>
      <c r="F103" s="119"/>
      <c r="G103" s="88">
        <v>62.153120000000001</v>
      </c>
      <c r="H103" s="121" t="str">
        <f t="shared" si="4"/>
        <v>CZK</v>
      </c>
      <c r="I103" s="122" t="s">
        <v>11</v>
      </c>
      <c r="J103" s="300" t="s">
        <v>1079</v>
      </c>
      <c r="L103" s="75">
        <f>G103*(1-'FORM-I'!$V$22/100)</f>
        <v>62.153120000000001</v>
      </c>
      <c r="N103" s="11" t="e">
        <f>VLOOKUP(B103,$B$11:B102,1,FALSE)</f>
        <v>#N/A</v>
      </c>
      <c r="O103" s="283" t="str">
        <f t="shared" si="2"/>
        <v/>
      </c>
      <c r="P103" s="283" t="str">
        <f>IF(OR('DATA-WL2'!$AV$22="P2O",'DATA-WL2'!$AV$22="PUL",'DATA-WL2'!$AV$22="SIS"),1,"")</f>
        <v/>
      </c>
      <c r="Q103" s="283">
        <f>'DATA-WL4'!$AU$39*'DATA-WL1'!$AW$34</f>
        <v>4</v>
      </c>
      <c r="R103" s="11" t="s">
        <v>1064</v>
      </c>
      <c r="S103" s="11">
        <v>58.286499999999997</v>
      </c>
      <c r="T103" s="11" t="s">
        <v>856</v>
      </c>
      <c r="U103" s="11">
        <v>2.3315000000000001</v>
      </c>
      <c r="AH103" s="306"/>
      <c r="AI103" s="305"/>
      <c r="AJ103" s="305"/>
      <c r="AK103" s="307"/>
      <c r="AL103" s="308"/>
    </row>
    <row r="104" spans="1:38" ht="14.4">
      <c r="B104" s="115">
        <v>9073663</v>
      </c>
      <c r="C104" s="116" t="str">
        <f>IF(Verzie!$E$1="CZK",R104,IF(Verzie!$E$1="SK",T104,IF(Verzie!$E$1="HU",V104,"")))</f>
        <v>SENSYS 8675 110° B3 TH52 BEZ PRUŽINY PRO PUSH TO OPEN</v>
      </c>
      <c r="D104" s="117">
        <v>50</v>
      </c>
      <c r="E104" s="118" t="s">
        <v>11</v>
      </c>
      <c r="F104" s="119"/>
      <c r="G104" s="88"/>
      <c r="H104" s="121" t="str">
        <f t="shared" si="4"/>
        <v/>
      </c>
      <c r="I104" s="122" t="s">
        <v>11</v>
      </c>
      <c r="J104" s="300"/>
      <c r="L104" s="75">
        <f>G104*(1-'FORM-I'!$V$22/100)</f>
        <v>0</v>
      </c>
      <c r="N104" s="11" t="e">
        <f>VLOOKUP(B104,$B$11:B103,1,FALSE)</f>
        <v>#N/A</v>
      </c>
      <c r="O104" s="283" t="str">
        <f t="shared" si="2"/>
        <v/>
      </c>
      <c r="P104" s="283" t="str">
        <f>IF(OR('DATA-WL2'!$AV$22="P2O",'DATA-WL2'!$AV$22="PUL",'DATA-WL2'!$AV$22="SIS"),1,"")</f>
        <v/>
      </c>
      <c r="Q104" s="283">
        <v>0</v>
      </c>
      <c r="R104" s="11" t="s">
        <v>1065</v>
      </c>
      <c r="S104" s="11">
        <v>62.844899999999996</v>
      </c>
      <c r="T104" s="11" t="s">
        <v>857</v>
      </c>
      <c r="U104" s="11">
        <v>2.5137999999999998</v>
      </c>
      <c r="AH104" s="306"/>
      <c r="AI104" s="305"/>
      <c r="AJ104" s="305"/>
      <c r="AK104" s="307"/>
      <c r="AL104" s="308"/>
    </row>
    <row r="105" spans="1:38" ht="14.4">
      <c r="B105" s="115">
        <v>9071666</v>
      </c>
      <c r="C105" s="116" t="str">
        <f>IF(Verzie!$E$1="CZK",R105,IF(Verzie!$E$1="SK",T105,IF(Verzie!$E$1="HU",V105,"")))</f>
        <v>PODLOŽKA 8099 D1,5 EUROŠROUBY EXCENTR</v>
      </c>
      <c r="D105" s="117">
        <v>50</v>
      </c>
      <c r="E105" s="118" t="s">
        <v>11</v>
      </c>
      <c r="F105" s="119"/>
      <c r="G105" s="88">
        <v>16.93807</v>
      </c>
      <c r="H105" s="121" t="str">
        <f t="shared" si="4"/>
        <v>CZK</v>
      </c>
      <c r="I105" s="122" t="s">
        <v>11</v>
      </c>
      <c r="J105" s="300" t="s">
        <v>1076</v>
      </c>
      <c r="L105" s="75">
        <f>G105*(1-'FORM-I'!$V$22/100)</f>
        <v>16.93807</v>
      </c>
      <c r="N105" s="11" t="e">
        <f>VLOOKUP(B105,$B$11:B104,1,FALSE)</f>
        <v>#N/A</v>
      </c>
      <c r="O105" s="283">
        <f>SUM(O101:O104)</f>
        <v>0</v>
      </c>
      <c r="P105" s="283"/>
      <c r="Q105" s="283"/>
      <c r="R105" s="11" t="s">
        <v>1072</v>
      </c>
      <c r="S105" s="11">
        <v>15.896800000000001</v>
      </c>
      <c r="T105" s="11" t="s">
        <v>1073</v>
      </c>
      <c r="U105" s="11">
        <v>0.63590000000000002</v>
      </c>
      <c r="AH105" s="306"/>
      <c r="AI105" s="305"/>
      <c r="AJ105" s="305"/>
      <c r="AK105" s="307"/>
      <c r="AL105" s="308"/>
    </row>
    <row r="106" spans="1:38" ht="14.4">
      <c r="B106" s="115"/>
      <c r="C106" s="116" t="s">
        <v>682</v>
      </c>
      <c r="D106" s="117" t="s">
        <v>682</v>
      </c>
      <c r="E106" s="118" t="s">
        <v>11</v>
      </c>
      <c r="F106" s="119"/>
      <c r="G106" s="88"/>
      <c r="H106" s="121" t="str">
        <f t="shared" si="4"/>
        <v/>
      </c>
      <c r="I106" s="122" t="s">
        <v>11</v>
      </c>
      <c r="J106" s="300"/>
      <c r="L106" s="75">
        <f>G106*(1-'FORM-I'!$V$22/100)</f>
        <v>0</v>
      </c>
      <c r="N106" s="11" t="e">
        <f>VLOOKUP(B106,$B$11:B105,1,FALSE)</f>
        <v>#N/A</v>
      </c>
      <c r="AH106" s="306"/>
      <c r="AI106" s="305"/>
      <c r="AJ106" s="305"/>
      <c r="AK106" s="307"/>
      <c r="AL106" s="308"/>
    </row>
    <row r="107" spans="1:38" ht="14.4">
      <c r="B107" s="115"/>
      <c r="C107" s="116" t="s">
        <v>682</v>
      </c>
      <c r="D107" s="117" t="s">
        <v>682</v>
      </c>
      <c r="E107" s="118" t="s">
        <v>11</v>
      </c>
      <c r="F107" s="119"/>
      <c r="G107" s="88"/>
      <c r="H107" s="121" t="str">
        <f t="shared" ref="H107:H110" si="5">IF(G107="","",$H$10)</f>
        <v/>
      </c>
      <c r="I107" s="122" t="s">
        <v>11</v>
      </c>
      <c r="J107" s="300"/>
      <c r="L107" s="75">
        <f>G107*(1-'FORM-I'!$V$22/100)</f>
        <v>0</v>
      </c>
      <c r="N107" s="11" t="e">
        <f>VLOOKUP(B107,$B$11:B106,1,FALSE)</f>
        <v>#N/A</v>
      </c>
      <c r="AH107" s="306"/>
      <c r="AI107" s="305"/>
      <c r="AJ107" s="305"/>
      <c r="AK107" s="307"/>
      <c r="AL107" s="308"/>
    </row>
    <row r="108" spans="1:38" ht="14.4">
      <c r="B108" s="115"/>
      <c r="C108" s="116" t="s">
        <v>682</v>
      </c>
      <c r="D108" s="117" t="s">
        <v>682</v>
      </c>
      <c r="E108" s="118" t="s">
        <v>11</v>
      </c>
      <c r="F108" s="119"/>
      <c r="G108" s="88"/>
      <c r="H108" s="121" t="str">
        <f t="shared" si="5"/>
        <v/>
      </c>
      <c r="I108" s="122" t="s">
        <v>11</v>
      </c>
      <c r="J108" s="300"/>
      <c r="L108" s="75">
        <f>G108*(1-'FORM-I'!$V$22/100)</f>
        <v>0</v>
      </c>
      <c r="N108" s="11" t="e">
        <f>VLOOKUP(B108,$B$11:B107,1,FALSE)</f>
        <v>#N/A</v>
      </c>
      <c r="AH108" s="306"/>
      <c r="AI108" s="305"/>
      <c r="AJ108" s="305"/>
      <c r="AK108" s="307"/>
      <c r="AL108" s="308"/>
    </row>
    <row r="109" spans="1:38" ht="14.4">
      <c r="B109" s="115"/>
      <c r="C109" s="116" t="s">
        <v>682</v>
      </c>
      <c r="D109" s="117" t="s">
        <v>682</v>
      </c>
      <c r="E109" s="118" t="s">
        <v>11</v>
      </c>
      <c r="F109" s="119"/>
      <c r="G109" s="88"/>
      <c r="H109" s="121" t="str">
        <f t="shared" si="5"/>
        <v/>
      </c>
      <c r="I109" s="122" t="s">
        <v>11</v>
      </c>
      <c r="J109" s="300"/>
      <c r="L109" s="75">
        <f>G109*(1-'FORM-I'!$V$22/100)</f>
        <v>0</v>
      </c>
      <c r="N109" s="11" t="e">
        <f>VLOOKUP(B109,$B$11:B108,1,FALSE)</f>
        <v>#N/A</v>
      </c>
      <c r="AH109" s="306"/>
      <c r="AI109" s="305"/>
      <c r="AJ109" s="305"/>
      <c r="AK109" s="307"/>
      <c r="AL109" s="308"/>
    </row>
    <row r="110" spans="1:38" ht="14.4">
      <c r="B110" s="115"/>
      <c r="C110" s="116" t="s">
        <v>682</v>
      </c>
      <c r="D110" s="117" t="s">
        <v>682</v>
      </c>
      <c r="E110" s="118" t="s">
        <v>11</v>
      </c>
      <c r="F110" s="119"/>
      <c r="G110" s="88"/>
      <c r="H110" s="121" t="str">
        <f t="shared" si="5"/>
        <v/>
      </c>
      <c r="I110" s="122" t="s">
        <v>11</v>
      </c>
      <c r="J110" s="300"/>
      <c r="L110" s="75">
        <f>G110*(1-'FORM-I'!$V$22/100)</f>
        <v>0</v>
      </c>
      <c r="N110" s="11" t="e">
        <f>VLOOKUP(B110,$B$11:B109,1,FALSE)</f>
        <v>#N/A</v>
      </c>
      <c r="AH110" s="306"/>
      <c r="AI110" s="305"/>
      <c r="AJ110" s="305"/>
      <c r="AK110" s="307"/>
      <c r="AL110" s="308"/>
    </row>
    <row r="111" spans="1:38" ht="14.4">
      <c r="B111" s="115"/>
      <c r="C111" s="116"/>
      <c r="D111" s="117"/>
      <c r="E111" s="118"/>
      <c r="F111" s="119"/>
      <c r="G111" s="88"/>
      <c r="H111" s="121" t="str">
        <f t="shared" si="4"/>
        <v/>
      </c>
      <c r="I111" s="122"/>
      <c r="J111" s="300"/>
      <c r="L111" s="75">
        <f>G111*(1-'FORM-I'!$V$22/100)</f>
        <v>0</v>
      </c>
      <c r="N111" s="11" t="e">
        <f>VLOOKUP(B111,$B$11:B110,1,FALSE)</f>
        <v>#N/A</v>
      </c>
      <c r="AH111" s="306"/>
      <c r="AI111" s="305"/>
      <c r="AJ111" s="305"/>
      <c r="AK111" s="307"/>
      <c r="AL111" s="308"/>
    </row>
    <row r="112" spans="1:38" ht="14.4">
      <c r="B112" s="115"/>
      <c r="C112" s="116"/>
      <c r="D112" s="117"/>
      <c r="E112" s="118"/>
      <c r="F112" s="119"/>
      <c r="G112" s="88"/>
      <c r="H112" s="121" t="str">
        <f t="shared" si="4"/>
        <v/>
      </c>
      <c r="I112" s="122"/>
      <c r="J112" s="300"/>
      <c r="L112" s="75">
        <f>G112*(1-'FORM-I'!$V$22/100)</f>
        <v>0</v>
      </c>
      <c r="N112" s="11" t="e">
        <f>VLOOKUP(B112,$B$11:B111,1,FALSE)</f>
        <v>#N/A</v>
      </c>
      <c r="AH112" s="306"/>
      <c r="AI112" s="305"/>
      <c r="AJ112" s="305"/>
      <c r="AK112" s="307"/>
      <c r="AL112" s="308"/>
    </row>
    <row r="113" spans="2:38" ht="14.4">
      <c r="B113" s="115"/>
      <c r="C113" s="116"/>
      <c r="D113" s="117"/>
      <c r="E113" s="118"/>
      <c r="F113" s="119"/>
      <c r="G113" s="88"/>
      <c r="H113" s="121" t="str">
        <f t="shared" si="4"/>
        <v/>
      </c>
      <c r="I113" s="122"/>
      <c r="J113" s="300"/>
      <c r="L113" s="75">
        <f>G113*(1-'FORM-I'!$V$22/100)</f>
        <v>0</v>
      </c>
      <c r="N113" s="11" t="e">
        <f>VLOOKUP(B113,$B$11:B112,1,FALSE)</f>
        <v>#N/A</v>
      </c>
      <c r="AH113" s="306"/>
      <c r="AI113" s="305"/>
      <c r="AJ113" s="305"/>
      <c r="AK113" s="307"/>
      <c r="AL113" s="308"/>
    </row>
    <row r="114" spans="2:38" ht="14.4">
      <c r="B114" s="115"/>
      <c r="C114" s="116"/>
      <c r="D114" s="117"/>
      <c r="E114" s="118"/>
      <c r="F114" s="119"/>
      <c r="G114" s="88"/>
      <c r="H114" s="121" t="str">
        <f t="shared" si="4"/>
        <v/>
      </c>
      <c r="I114" s="122"/>
      <c r="J114" s="300"/>
      <c r="L114" s="75">
        <f>G114*(1-'FORM-I'!$V$22/100)</f>
        <v>0</v>
      </c>
      <c r="N114" s="11" t="e">
        <f>VLOOKUP(B114,$B$11:B113,1,FALSE)</f>
        <v>#N/A</v>
      </c>
      <c r="AH114" s="306"/>
      <c r="AI114" s="305"/>
      <c r="AJ114" s="305"/>
      <c r="AK114" s="307"/>
      <c r="AL114" s="308"/>
    </row>
    <row r="115" spans="2:38" ht="14.4">
      <c r="B115" s="115">
        <v>9255181</v>
      </c>
      <c r="C115" s="116" t="s">
        <v>93</v>
      </c>
      <c r="D115" s="117">
        <v>20</v>
      </c>
      <c r="E115" s="118"/>
      <c r="F115" s="119"/>
      <c r="G115" s="88">
        <v>229.76492999999999</v>
      </c>
      <c r="H115" s="121" t="str">
        <f t="shared" si="4"/>
        <v>CZK</v>
      </c>
      <c r="I115" s="122"/>
      <c r="J115" s="300" t="s">
        <v>1175</v>
      </c>
      <c r="L115" s="75">
        <f>G115*(1-'FORM-I'!$V$22/100)</f>
        <v>229.76492999999999</v>
      </c>
      <c r="N115" s="11" t="e">
        <f>VLOOKUP(B115,$B$11:B114,1,FALSE)</f>
        <v>#N/A</v>
      </c>
      <c r="AH115" s="306"/>
      <c r="AI115" s="305"/>
      <c r="AJ115" s="305"/>
      <c r="AK115" s="307"/>
      <c r="AL115" s="308"/>
    </row>
    <row r="116" spans="2:38" ht="14.4">
      <c r="B116" s="115">
        <v>9255182</v>
      </c>
      <c r="C116" s="116" t="s">
        <v>94</v>
      </c>
      <c r="D116" s="117">
        <v>20</v>
      </c>
      <c r="E116" s="118"/>
      <c r="F116" s="119"/>
      <c r="G116" s="88">
        <v>235.60476</v>
      </c>
      <c r="H116" s="121" t="str">
        <f t="shared" si="4"/>
        <v>CZK</v>
      </c>
      <c r="I116" s="122"/>
      <c r="J116" s="300" t="s">
        <v>1176</v>
      </c>
      <c r="L116" s="75">
        <f>G116*(1-'FORM-I'!$V$22/100)</f>
        <v>235.60476</v>
      </c>
      <c r="N116" s="11" t="e">
        <f>VLOOKUP(B116,$B$11:B115,1,FALSE)</f>
        <v>#N/A</v>
      </c>
      <c r="AH116" s="306"/>
      <c r="AI116" s="305"/>
      <c r="AJ116" s="305"/>
      <c r="AK116" s="307"/>
      <c r="AL116" s="308"/>
    </row>
    <row r="117" spans="2:38" ht="14.4">
      <c r="B117" s="115">
        <v>9255183</v>
      </c>
      <c r="C117" s="116" t="s">
        <v>95</v>
      </c>
      <c r="D117" s="117">
        <v>20</v>
      </c>
      <c r="E117" s="118"/>
      <c r="F117" s="119"/>
      <c r="G117" s="88">
        <v>235.60476</v>
      </c>
      <c r="H117" s="121" t="str">
        <f t="shared" si="4"/>
        <v>CZK</v>
      </c>
      <c r="I117" s="122"/>
      <c r="J117" s="300" t="s">
        <v>1177</v>
      </c>
      <c r="L117" s="75">
        <f>G117*(1-'FORM-I'!$V$22/100)</f>
        <v>235.60476</v>
      </c>
      <c r="N117" s="11" t="e">
        <f>VLOOKUP(B117,$B$11:B116,1,FALSE)</f>
        <v>#N/A</v>
      </c>
      <c r="AH117" s="306"/>
      <c r="AI117" s="305"/>
      <c r="AJ117" s="305"/>
      <c r="AK117" s="307"/>
      <c r="AL117" s="308"/>
    </row>
    <row r="118" spans="2:38" ht="14.4">
      <c r="B118" s="115">
        <v>9255184</v>
      </c>
      <c r="C118" s="116" t="s">
        <v>96</v>
      </c>
      <c r="D118" s="117">
        <v>20</v>
      </c>
      <c r="E118" s="118"/>
      <c r="F118" s="119"/>
      <c r="G118" s="88">
        <v>243.54496</v>
      </c>
      <c r="H118" s="121" t="str">
        <f t="shared" si="4"/>
        <v>CZK</v>
      </c>
      <c r="I118" s="122"/>
      <c r="J118" s="300" t="s">
        <v>1178</v>
      </c>
      <c r="L118" s="75">
        <f>G118*(1-'FORM-I'!$V$22/100)</f>
        <v>243.54496</v>
      </c>
      <c r="N118" s="11" t="e">
        <f>VLOOKUP(B118,$B$11:B117,1,FALSE)</f>
        <v>#N/A</v>
      </c>
      <c r="AH118" s="306"/>
      <c r="AI118" s="305"/>
      <c r="AJ118" s="305"/>
      <c r="AK118" s="307"/>
      <c r="AL118" s="308"/>
    </row>
    <row r="119" spans="2:38" ht="14.4">
      <c r="B119" s="153">
        <v>9255185</v>
      </c>
      <c r="C119" s="154" t="s">
        <v>97</v>
      </c>
      <c r="D119" s="155">
        <v>20</v>
      </c>
      <c r="E119" s="156"/>
      <c r="F119" s="157"/>
      <c r="G119" s="88">
        <v>243.54496</v>
      </c>
      <c r="H119" s="158" t="str">
        <f t="shared" si="4"/>
        <v>CZK</v>
      </c>
      <c r="I119" s="159"/>
      <c r="J119" s="302" t="s">
        <v>1179</v>
      </c>
      <c r="L119" s="75">
        <f>G119*(1-'FORM-I'!$V$22/100)</f>
        <v>243.54496</v>
      </c>
      <c r="N119" s="11" t="e">
        <f>VLOOKUP(B119,$B$11:B118,1,FALSE)</f>
        <v>#N/A</v>
      </c>
      <c r="AH119" s="306"/>
      <c r="AI119" s="305"/>
      <c r="AJ119" s="305"/>
      <c r="AK119" s="307"/>
      <c r="AL119" s="308"/>
    </row>
    <row r="120" spans="2:38" ht="14.4">
      <c r="B120" s="146">
        <v>9255804</v>
      </c>
      <c r="C120" s="147" t="s">
        <v>98</v>
      </c>
      <c r="D120" s="148">
        <v>200</v>
      </c>
      <c r="E120" s="149"/>
      <c r="F120" s="150"/>
      <c r="G120" s="88">
        <v>11.304930000000001</v>
      </c>
      <c r="H120" s="151" t="str">
        <f t="shared" si="4"/>
        <v>CZK</v>
      </c>
      <c r="I120" s="152"/>
      <c r="J120" s="301" t="s">
        <v>1268</v>
      </c>
      <c r="L120" s="75">
        <f>G120*(1-'FORM-I'!$V$22/100)</f>
        <v>11.304930000000001</v>
      </c>
      <c r="N120" s="11" t="e">
        <f>VLOOKUP(B120,$B$11:B119,1,FALSE)</f>
        <v>#N/A</v>
      </c>
      <c r="AH120" s="306"/>
      <c r="AI120" s="305"/>
      <c r="AJ120" s="305"/>
      <c r="AK120" s="307"/>
      <c r="AL120" s="308"/>
    </row>
    <row r="121" spans="2:38" ht="14.4">
      <c r="B121" s="115">
        <v>9255805</v>
      </c>
      <c r="C121" s="116" t="s">
        <v>99</v>
      </c>
      <c r="D121" s="117">
        <v>200</v>
      </c>
      <c r="E121" s="118"/>
      <c r="F121" s="119"/>
      <c r="G121" s="88">
        <v>11.43294</v>
      </c>
      <c r="H121" s="121" t="str">
        <f t="shared" si="4"/>
        <v>CZK</v>
      </c>
      <c r="I121" s="122"/>
      <c r="J121" s="300" t="s">
        <v>1269</v>
      </c>
      <c r="L121" s="75">
        <f>G121*(1-'FORM-I'!$V$22/100)</f>
        <v>11.43294</v>
      </c>
      <c r="N121" s="11" t="e">
        <f>VLOOKUP(B121,$B$11:B120,1,FALSE)</f>
        <v>#N/A</v>
      </c>
      <c r="AH121" s="306"/>
      <c r="AI121" s="305"/>
      <c r="AJ121" s="305"/>
      <c r="AK121" s="307"/>
      <c r="AL121" s="308"/>
    </row>
    <row r="122" spans="2:38" ht="14.4">
      <c r="B122" s="115">
        <v>9255806</v>
      </c>
      <c r="C122" s="116" t="s">
        <v>100</v>
      </c>
      <c r="D122" s="117">
        <v>200</v>
      </c>
      <c r="E122" s="118"/>
      <c r="F122" s="119"/>
      <c r="G122" s="88">
        <v>11.64367</v>
      </c>
      <c r="H122" s="121" t="str">
        <f t="shared" si="4"/>
        <v>CZK</v>
      </c>
      <c r="I122" s="122"/>
      <c r="J122" s="300" t="s">
        <v>1270</v>
      </c>
      <c r="L122" s="75">
        <f>G122*(1-'FORM-I'!$V$22/100)</f>
        <v>11.64367</v>
      </c>
      <c r="N122" s="11" t="e">
        <f>VLOOKUP(B122,$B$11:B121,1,FALSE)</f>
        <v>#N/A</v>
      </c>
      <c r="AH122" s="306"/>
      <c r="AI122" s="305"/>
      <c r="AJ122" s="305"/>
      <c r="AK122" s="307"/>
      <c r="AL122" s="308"/>
    </row>
    <row r="123" spans="2:38" ht="14.4">
      <c r="B123" s="115">
        <v>9255807</v>
      </c>
      <c r="C123" s="116" t="s">
        <v>101</v>
      </c>
      <c r="D123" s="117">
        <v>200</v>
      </c>
      <c r="E123" s="118"/>
      <c r="F123" s="119"/>
      <c r="G123" s="88">
        <v>11.851710000000001</v>
      </c>
      <c r="H123" s="121" t="str">
        <f t="shared" si="4"/>
        <v>CZK</v>
      </c>
      <c r="I123" s="122"/>
      <c r="J123" s="300" t="s">
        <v>1271</v>
      </c>
      <c r="L123" s="75">
        <f>G123*(1-'FORM-I'!$V$22/100)</f>
        <v>11.851710000000001</v>
      </c>
      <c r="N123" s="11" t="e">
        <f>VLOOKUP(B123,$B$11:B122,1,FALSE)</f>
        <v>#N/A</v>
      </c>
      <c r="AH123" s="306"/>
      <c r="AI123" s="305"/>
      <c r="AJ123" s="305"/>
      <c r="AK123" s="307"/>
      <c r="AL123" s="308"/>
    </row>
    <row r="124" spans="2:38" ht="14.4">
      <c r="B124" s="115">
        <v>9255808</v>
      </c>
      <c r="C124" s="116" t="s">
        <v>102</v>
      </c>
      <c r="D124" s="117">
        <v>200</v>
      </c>
      <c r="E124" s="118"/>
      <c r="F124" s="119"/>
      <c r="G124" s="88">
        <v>12.06503</v>
      </c>
      <c r="H124" s="121" t="str">
        <f t="shared" si="4"/>
        <v>CZK</v>
      </c>
      <c r="I124" s="122"/>
      <c r="J124" s="300" t="s">
        <v>1272</v>
      </c>
      <c r="L124" s="75">
        <f>G124*(1-'FORM-I'!$V$22/100)</f>
        <v>12.06503</v>
      </c>
      <c r="N124" s="11" t="e">
        <f>VLOOKUP(B124,$B$11:B123,1,FALSE)</f>
        <v>#N/A</v>
      </c>
      <c r="AH124" s="306"/>
      <c r="AI124" s="305"/>
      <c r="AJ124" s="305"/>
      <c r="AK124" s="307"/>
      <c r="AL124" s="308"/>
    </row>
    <row r="125" spans="2:38" ht="14.4">
      <c r="B125" s="115">
        <v>9255809</v>
      </c>
      <c r="C125" s="116" t="s">
        <v>103</v>
      </c>
      <c r="D125" s="117">
        <v>200</v>
      </c>
      <c r="E125" s="118"/>
      <c r="F125" s="119"/>
      <c r="G125" s="88"/>
      <c r="H125" s="121" t="str">
        <f t="shared" si="4"/>
        <v/>
      </c>
      <c r="I125" s="122"/>
      <c r="J125" s="300"/>
      <c r="L125" s="75">
        <f>G125*(1-'FORM-I'!$V$22/100)</f>
        <v>0</v>
      </c>
      <c r="N125" s="11" t="e">
        <f>VLOOKUP(B125,$B$11:B124,1,FALSE)</f>
        <v>#N/A</v>
      </c>
      <c r="AH125" s="306"/>
      <c r="AI125" s="305"/>
      <c r="AJ125" s="305"/>
      <c r="AK125" s="307"/>
      <c r="AL125" s="308"/>
    </row>
    <row r="126" spans="2:38" ht="14.4">
      <c r="B126" s="115">
        <v>9255810</v>
      </c>
      <c r="C126" s="116" t="s">
        <v>104</v>
      </c>
      <c r="D126" s="117">
        <v>200</v>
      </c>
      <c r="E126" s="118"/>
      <c r="F126" s="119"/>
      <c r="G126" s="88">
        <v>12.483689999999999</v>
      </c>
      <c r="H126" s="121" t="str">
        <f t="shared" si="4"/>
        <v>CZK</v>
      </c>
      <c r="I126" s="122"/>
      <c r="J126" s="300" t="s">
        <v>1273</v>
      </c>
      <c r="L126" s="75">
        <f>G126*(1-'FORM-I'!$V$22/100)</f>
        <v>12.483689999999999</v>
      </c>
      <c r="N126" s="11" t="e">
        <f>VLOOKUP(B126,$B$11:B125,1,FALSE)</f>
        <v>#N/A</v>
      </c>
      <c r="AH126" s="306"/>
      <c r="AI126" s="305"/>
      <c r="AJ126" s="305"/>
      <c r="AK126" s="307"/>
      <c r="AL126" s="308"/>
    </row>
    <row r="127" spans="2:38" ht="14.4">
      <c r="B127" s="115">
        <v>9255811</v>
      </c>
      <c r="C127" s="116" t="s">
        <v>105</v>
      </c>
      <c r="D127" s="117">
        <v>200</v>
      </c>
      <c r="E127" s="118"/>
      <c r="F127" s="119"/>
      <c r="G127" s="88">
        <v>12.801130000000001</v>
      </c>
      <c r="H127" s="121" t="str">
        <f t="shared" si="4"/>
        <v>CZK</v>
      </c>
      <c r="I127" s="122"/>
      <c r="J127" s="300" t="s">
        <v>1274</v>
      </c>
      <c r="L127" s="75">
        <f>G127*(1-'FORM-I'!$V$22/100)</f>
        <v>12.801130000000001</v>
      </c>
      <c r="N127" s="11" t="e">
        <f>VLOOKUP(B127,$B$11:B126,1,FALSE)</f>
        <v>#N/A</v>
      </c>
      <c r="AH127" s="306"/>
      <c r="AI127" s="305"/>
      <c r="AJ127" s="305"/>
      <c r="AK127" s="307"/>
      <c r="AL127" s="308"/>
    </row>
    <row r="128" spans="2:38" ht="14.4">
      <c r="B128" s="153">
        <v>9255812</v>
      </c>
      <c r="C128" s="154" t="s">
        <v>106</v>
      </c>
      <c r="D128" s="155">
        <v>200</v>
      </c>
      <c r="E128" s="156"/>
      <c r="F128" s="157"/>
      <c r="G128" s="88">
        <v>13.233129999999999</v>
      </c>
      <c r="H128" s="158" t="str">
        <f t="shared" si="4"/>
        <v>CZK</v>
      </c>
      <c r="I128" s="159"/>
      <c r="J128" s="302" t="s">
        <v>1275</v>
      </c>
      <c r="L128" s="75">
        <f>G128*(1-'FORM-I'!$V$22/100)</f>
        <v>13.233129999999999</v>
      </c>
      <c r="N128" s="11" t="e">
        <f>VLOOKUP(B128,$B$11:B127,1,FALSE)</f>
        <v>#N/A</v>
      </c>
      <c r="AH128" s="306"/>
      <c r="AI128" s="305"/>
      <c r="AJ128" s="305"/>
      <c r="AK128" s="307"/>
      <c r="AL128" s="308"/>
    </row>
    <row r="129" spans="2:38" ht="14.4">
      <c r="B129" s="146">
        <v>9255813</v>
      </c>
      <c r="C129" s="147" t="s">
        <v>107</v>
      </c>
      <c r="D129" s="148">
        <v>200</v>
      </c>
      <c r="E129" s="149"/>
      <c r="F129" s="150"/>
      <c r="G129" s="88">
        <v>11.304930000000001</v>
      </c>
      <c r="H129" s="151" t="str">
        <f t="shared" si="4"/>
        <v>CZK</v>
      </c>
      <c r="I129" s="152"/>
      <c r="J129" s="301" t="s">
        <v>1276</v>
      </c>
      <c r="L129" s="75">
        <f>G129*(1-'FORM-I'!$V$22/100)</f>
        <v>11.304930000000001</v>
      </c>
      <c r="N129" s="11" t="e">
        <f>VLOOKUP(B129,$B$11:B128,1,FALSE)</f>
        <v>#N/A</v>
      </c>
      <c r="AH129" s="306"/>
      <c r="AI129" s="305"/>
      <c r="AJ129" s="305"/>
      <c r="AK129" s="307"/>
      <c r="AL129" s="308"/>
    </row>
    <row r="130" spans="2:38" ht="14.4">
      <c r="B130" s="115">
        <v>9255814</v>
      </c>
      <c r="C130" s="116" t="s">
        <v>108</v>
      </c>
      <c r="D130" s="117">
        <v>200</v>
      </c>
      <c r="E130" s="118"/>
      <c r="F130" s="119"/>
      <c r="G130" s="88">
        <v>11.43294</v>
      </c>
      <c r="H130" s="121" t="str">
        <f t="shared" si="4"/>
        <v>CZK</v>
      </c>
      <c r="I130" s="122"/>
      <c r="J130" s="300" t="s">
        <v>1277</v>
      </c>
      <c r="L130" s="75">
        <f>G130*(1-'FORM-I'!$V$22/100)</f>
        <v>11.43294</v>
      </c>
      <c r="N130" s="11" t="e">
        <f>VLOOKUP(B130,$B$11:B129,1,FALSE)</f>
        <v>#N/A</v>
      </c>
      <c r="AH130" s="306"/>
      <c r="AI130" s="305"/>
      <c r="AJ130" s="305"/>
      <c r="AK130" s="307"/>
      <c r="AL130" s="308"/>
    </row>
    <row r="131" spans="2:38" ht="14.4">
      <c r="B131" s="115">
        <v>9255815</v>
      </c>
      <c r="C131" s="116" t="s">
        <v>109</v>
      </c>
      <c r="D131" s="117">
        <v>200</v>
      </c>
      <c r="E131" s="118"/>
      <c r="F131" s="119"/>
      <c r="G131" s="88">
        <v>11.64367</v>
      </c>
      <c r="H131" s="121" t="str">
        <f t="shared" si="4"/>
        <v>CZK</v>
      </c>
      <c r="I131" s="122"/>
      <c r="J131" s="300" t="s">
        <v>1278</v>
      </c>
      <c r="L131" s="75">
        <f>G131*(1-'FORM-I'!$V$22/100)</f>
        <v>11.64367</v>
      </c>
      <c r="N131" s="11" t="e">
        <f>VLOOKUP(B131,$B$11:B130,1,FALSE)</f>
        <v>#N/A</v>
      </c>
      <c r="AH131" s="306"/>
      <c r="AI131" s="305"/>
      <c r="AJ131" s="305"/>
      <c r="AK131" s="307"/>
      <c r="AL131" s="308"/>
    </row>
    <row r="132" spans="2:38" ht="14.4">
      <c r="B132" s="115">
        <v>9255816</v>
      </c>
      <c r="C132" s="116" t="s">
        <v>110</v>
      </c>
      <c r="D132" s="117">
        <v>200</v>
      </c>
      <c r="E132" s="118"/>
      <c r="F132" s="119"/>
      <c r="G132" s="88">
        <v>11.851710000000001</v>
      </c>
      <c r="H132" s="121" t="str">
        <f t="shared" si="4"/>
        <v>CZK</v>
      </c>
      <c r="I132" s="122"/>
      <c r="J132" s="300" t="s">
        <v>1279</v>
      </c>
      <c r="L132" s="75">
        <f>G132*(1-'FORM-I'!$V$22/100)</f>
        <v>11.851710000000001</v>
      </c>
      <c r="N132" s="11" t="e">
        <f>VLOOKUP(B132,$B$11:B131,1,FALSE)</f>
        <v>#N/A</v>
      </c>
      <c r="AH132" s="306"/>
      <c r="AI132" s="305"/>
      <c r="AJ132" s="305"/>
      <c r="AK132" s="307"/>
      <c r="AL132" s="308"/>
    </row>
    <row r="133" spans="2:38" ht="14.4">
      <c r="B133" s="115">
        <v>9255817</v>
      </c>
      <c r="C133" s="116" t="s">
        <v>111</v>
      </c>
      <c r="D133" s="117">
        <v>200</v>
      </c>
      <c r="E133" s="118"/>
      <c r="F133" s="119"/>
      <c r="G133" s="88"/>
      <c r="H133" s="121" t="str">
        <f t="shared" si="4"/>
        <v/>
      </c>
      <c r="I133" s="122"/>
      <c r="J133" s="300"/>
      <c r="L133" s="75">
        <f>G133*(1-'FORM-I'!$V$22/100)</f>
        <v>0</v>
      </c>
      <c r="N133" s="11" t="e">
        <f>VLOOKUP(B133,$B$11:B132,1,FALSE)</f>
        <v>#N/A</v>
      </c>
      <c r="AH133" s="306"/>
      <c r="AI133" s="305"/>
      <c r="AJ133" s="305"/>
      <c r="AK133" s="307"/>
      <c r="AL133" s="308"/>
    </row>
    <row r="134" spans="2:38" ht="14.4">
      <c r="B134" s="115">
        <v>9255818</v>
      </c>
      <c r="C134" s="116" t="s">
        <v>112</v>
      </c>
      <c r="D134" s="117">
        <v>200</v>
      </c>
      <c r="E134" s="118"/>
      <c r="F134" s="119"/>
      <c r="G134" s="88"/>
      <c r="H134" s="121" t="str">
        <f t="shared" si="4"/>
        <v/>
      </c>
      <c r="I134" s="122"/>
      <c r="J134" s="300"/>
      <c r="L134" s="75">
        <f>G134*(1-'FORM-I'!$V$22/100)</f>
        <v>0</v>
      </c>
      <c r="N134" s="11" t="e">
        <f>VLOOKUP(B134,$B$11:B133,1,FALSE)</f>
        <v>#N/A</v>
      </c>
      <c r="AH134" s="306"/>
      <c r="AI134" s="305"/>
      <c r="AJ134" s="305"/>
      <c r="AK134" s="307"/>
      <c r="AL134" s="308"/>
    </row>
    <row r="135" spans="2:38" ht="14.4">
      <c r="B135" s="115">
        <v>9255819</v>
      </c>
      <c r="C135" s="116" t="s">
        <v>113</v>
      </c>
      <c r="D135" s="117">
        <v>200</v>
      </c>
      <c r="E135" s="118"/>
      <c r="F135" s="119"/>
      <c r="G135" s="88"/>
      <c r="H135" s="121" t="str">
        <f t="shared" si="4"/>
        <v/>
      </c>
      <c r="I135" s="122"/>
      <c r="J135" s="300"/>
      <c r="L135" s="75">
        <f>G135*(1-'FORM-I'!$V$22/100)</f>
        <v>0</v>
      </c>
      <c r="N135" s="11" t="e">
        <f>VLOOKUP(B135,$B$11:B134,1,FALSE)</f>
        <v>#N/A</v>
      </c>
      <c r="AH135" s="306"/>
      <c r="AI135" s="305"/>
      <c r="AJ135" s="305"/>
      <c r="AK135" s="307"/>
      <c r="AL135" s="308"/>
    </row>
    <row r="136" spans="2:38" ht="14.4">
      <c r="B136" s="115">
        <v>9255820</v>
      </c>
      <c r="C136" s="116" t="s">
        <v>114</v>
      </c>
      <c r="D136" s="117">
        <v>200</v>
      </c>
      <c r="E136" s="118"/>
      <c r="F136" s="119"/>
      <c r="G136" s="88">
        <v>12.801130000000001</v>
      </c>
      <c r="H136" s="121" t="str">
        <f t="shared" si="4"/>
        <v>CZK</v>
      </c>
      <c r="I136" s="122"/>
      <c r="J136" s="300" t="s">
        <v>1280</v>
      </c>
      <c r="L136" s="75">
        <f>G136*(1-'FORM-I'!$V$22/100)</f>
        <v>12.801130000000001</v>
      </c>
      <c r="N136" s="11" t="e">
        <f>VLOOKUP(B136,$B$11:B135,1,FALSE)</f>
        <v>#N/A</v>
      </c>
      <c r="AH136" s="306"/>
      <c r="AI136" s="305"/>
      <c r="AJ136" s="305"/>
      <c r="AK136" s="307"/>
      <c r="AL136" s="308"/>
    </row>
    <row r="137" spans="2:38" ht="14.4">
      <c r="B137" s="153">
        <v>9255821</v>
      </c>
      <c r="C137" s="154" t="s">
        <v>115</v>
      </c>
      <c r="D137" s="155">
        <v>200</v>
      </c>
      <c r="E137" s="156"/>
      <c r="F137" s="157"/>
      <c r="G137" s="88">
        <v>13.233129999999999</v>
      </c>
      <c r="H137" s="158" t="str">
        <f t="shared" si="4"/>
        <v>CZK</v>
      </c>
      <c r="I137" s="159"/>
      <c r="J137" s="302" t="s">
        <v>1281</v>
      </c>
      <c r="L137" s="75">
        <f>G137*(1-'FORM-I'!$V$22/100)</f>
        <v>13.233129999999999</v>
      </c>
      <c r="N137" s="11" t="e">
        <f>VLOOKUP(B137,$B$11:B136,1,FALSE)</f>
        <v>#N/A</v>
      </c>
      <c r="AH137" s="306"/>
      <c r="AI137" s="305"/>
      <c r="AJ137" s="305"/>
      <c r="AK137" s="307"/>
      <c r="AL137" s="308"/>
    </row>
    <row r="138" spans="2:38" ht="14.4">
      <c r="B138" s="146">
        <v>9255822</v>
      </c>
      <c r="C138" s="147" t="s">
        <v>116</v>
      </c>
      <c r="D138" s="148">
        <v>200</v>
      </c>
      <c r="E138" s="149"/>
      <c r="F138" s="150"/>
      <c r="G138" s="88">
        <v>11.304930000000001</v>
      </c>
      <c r="H138" s="151" t="str">
        <f t="shared" si="4"/>
        <v>CZK</v>
      </c>
      <c r="I138" s="152"/>
      <c r="J138" s="301" t="s">
        <v>1282</v>
      </c>
      <c r="L138" s="75">
        <f>G138*(1-'FORM-I'!$V$22/100)</f>
        <v>11.304930000000001</v>
      </c>
      <c r="N138" s="11" t="e">
        <f>VLOOKUP(B138,$B$11:B137,1,FALSE)</f>
        <v>#N/A</v>
      </c>
      <c r="AH138" s="306"/>
      <c r="AI138" s="305"/>
      <c r="AJ138" s="305"/>
      <c r="AK138" s="307"/>
      <c r="AL138" s="308"/>
    </row>
    <row r="139" spans="2:38" ht="14.4">
      <c r="B139" s="115">
        <v>9255823</v>
      </c>
      <c r="C139" s="116" t="s">
        <v>117</v>
      </c>
      <c r="D139" s="117">
        <v>200</v>
      </c>
      <c r="E139" s="118"/>
      <c r="F139" s="119"/>
      <c r="G139" s="88">
        <v>11.43294</v>
      </c>
      <c r="H139" s="121" t="str">
        <f t="shared" si="4"/>
        <v>CZK</v>
      </c>
      <c r="I139" s="122"/>
      <c r="J139" s="300" t="s">
        <v>1283</v>
      </c>
      <c r="L139" s="75">
        <f>G139*(1-'FORM-I'!$V$22/100)</f>
        <v>11.43294</v>
      </c>
      <c r="N139" s="11" t="e">
        <f>VLOOKUP(B139,$B$11:B138,1,FALSE)</f>
        <v>#N/A</v>
      </c>
      <c r="AH139" s="306"/>
      <c r="AI139" s="305"/>
      <c r="AJ139" s="305"/>
      <c r="AK139" s="307"/>
      <c r="AL139" s="308"/>
    </row>
    <row r="140" spans="2:38" ht="14.4">
      <c r="B140" s="115">
        <v>9255824</v>
      </c>
      <c r="C140" s="116" t="s">
        <v>118</v>
      </c>
      <c r="D140" s="117">
        <v>200</v>
      </c>
      <c r="E140" s="118"/>
      <c r="F140" s="119"/>
      <c r="G140" s="88">
        <v>11.64367</v>
      </c>
      <c r="H140" s="121" t="str">
        <f t="shared" si="4"/>
        <v>CZK</v>
      </c>
      <c r="I140" s="122"/>
      <c r="J140" s="300" t="s">
        <v>1284</v>
      </c>
      <c r="L140" s="75">
        <f>G140*(1-'FORM-I'!$V$22/100)</f>
        <v>11.64367</v>
      </c>
      <c r="N140" s="11" t="e">
        <f>VLOOKUP(B140,$B$11:B139,1,FALSE)</f>
        <v>#N/A</v>
      </c>
      <c r="AH140" s="306"/>
      <c r="AI140" s="305"/>
      <c r="AJ140" s="305"/>
      <c r="AK140" s="307"/>
      <c r="AL140" s="308"/>
    </row>
    <row r="141" spans="2:38" ht="14.4">
      <c r="B141" s="115">
        <v>9255825</v>
      </c>
      <c r="C141" s="116" t="s">
        <v>119</v>
      </c>
      <c r="D141" s="117">
        <v>200</v>
      </c>
      <c r="E141" s="118"/>
      <c r="F141" s="119"/>
      <c r="G141" s="88">
        <v>11.851710000000001</v>
      </c>
      <c r="H141" s="121" t="str">
        <f t="shared" si="4"/>
        <v>CZK</v>
      </c>
      <c r="I141" s="122"/>
      <c r="J141" s="300" t="s">
        <v>1285</v>
      </c>
      <c r="L141" s="75">
        <f>G141*(1-'FORM-I'!$V$22/100)</f>
        <v>11.851710000000001</v>
      </c>
      <c r="N141" s="11" t="e">
        <f>VLOOKUP(B141,$B$11:B140,1,FALSE)</f>
        <v>#N/A</v>
      </c>
      <c r="AH141" s="306"/>
      <c r="AI141" s="305"/>
      <c r="AJ141" s="305"/>
      <c r="AK141" s="307"/>
      <c r="AL141" s="308"/>
    </row>
    <row r="142" spans="2:38" ht="14.4">
      <c r="B142" s="115">
        <v>9255826</v>
      </c>
      <c r="C142" s="116" t="s">
        <v>120</v>
      </c>
      <c r="D142" s="117">
        <v>200</v>
      </c>
      <c r="E142" s="118"/>
      <c r="F142" s="119"/>
      <c r="G142" s="88">
        <v>12.06503</v>
      </c>
      <c r="H142" s="121" t="str">
        <f t="shared" si="4"/>
        <v>CZK</v>
      </c>
      <c r="I142" s="122"/>
      <c r="J142" s="300" t="s">
        <v>1286</v>
      </c>
      <c r="L142" s="75">
        <f>G142*(1-'FORM-I'!$V$22/100)</f>
        <v>12.06503</v>
      </c>
      <c r="N142" s="11" t="e">
        <f>VLOOKUP(B142,$B$11:B141,1,FALSE)</f>
        <v>#N/A</v>
      </c>
      <c r="AH142" s="306"/>
      <c r="AI142" s="305"/>
      <c r="AJ142" s="305"/>
      <c r="AK142" s="307"/>
      <c r="AL142" s="308"/>
    </row>
    <row r="143" spans="2:38" ht="14.4">
      <c r="B143" s="115">
        <v>9255827</v>
      </c>
      <c r="C143" s="116" t="s">
        <v>121</v>
      </c>
      <c r="D143" s="117">
        <v>200</v>
      </c>
      <c r="E143" s="118"/>
      <c r="F143" s="119"/>
      <c r="G143" s="88"/>
      <c r="H143" s="121" t="str">
        <f t="shared" si="4"/>
        <v/>
      </c>
      <c r="I143" s="122"/>
      <c r="J143" s="300"/>
      <c r="L143" s="75">
        <f>G143*(1-'FORM-I'!$V$22/100)</f>
        <v>0</v>
      </c>
      <c r="N143" s="11" t="e">
        <f>VLOOKUP(B143,$B$11:B142,1,FALSE)</f>
        <v>#N/A</v>
      </c>
      <c r="AH143" s="306"/>
      <c r="AI143" s="305"/>
      <c r="AJ143" s="305"/>
      <c r="AK143" s="307"/>
      <c r="AL143" s="308"/>
    </row>
    <row r="144" spans="2:38" ht="14.4">
      <c r="B144" s="115">
        <v>9255828</v>
      </c>
      <c r="C144" s="116" t="s">
        <v>122</v>
      </c>
      <c r="D144" s="117">
        <v>200</v>
      </c>
      <c r="E144" s="118"/>
      <c r="F144" s="119"/>
      <c r="G144" s="88">
        <v>12.483689999999999</v>
      </c>
      <c r="H144" s="121" t="str">
        <f t="shared" si="4"/>
        <v>CZK</v>
      </c>
      <c r="I144" s="122"/>
      <c r="J144" s="300" t="s">
        <v>1287</v>
      </c>
      <c r="L144" s="75">
        <f>G144*(1-'FORM-I'!$V$22/100)</f>
        <v>12.483689999999999</v>
      </c>
      <c r="N144" s="11" t="e">
        <f>VLOOKUP(B144,$B$11:B143,1,FALSE)</f>
        <v>#N/A</v>
      </c>
      <c r="AH144" s="306"/>
      <c r="AI144" s="305"/>
      <c r="AJ144" s="305"/>
      <c r="AK144" s="307"/>
      <c r="AL144" s="308"/>
    </row>
    <row r="145" spans="1:38" ht="14.4">
      <c r="B145" s="115">
        <v>9255829</v>
      </c>
      <c r="C145" s="116" t="s">
        <v>123</v>
      </c>
      <c r="D145" s="117">
        <v>200</v>
      </c>
      <c r="E145" s="118"/>
      <c r="F145" s="119"/>
      <c r="G145" s="88">
        <v>12.801130000000001</v>
      </c>
      <c r="H145" s="121" t="str">
        <f t="shared" si="4"/>
        <v>CZK</v>
      </c>
      <c r="I145" s="122"/>
      <c r="J145" s="300" t="s">
        <v>1288</v>
      </c>
      <c r="L145" s="75">
        <f>G145*(1-'FORM-I'!$V$22/100)</f>
        <v>12.801130000000001</v>
      </c>
      <c r="N145" s="11" t="e">
        <f>VLOOKUP(B145,$B$11:B144,1,FALSE)</f>
        <v>#N/A</v>
      </c>
      <c r="AH145" s="306"/>
      <c r="AI145" s="305"/>
      <c r="AJ145" s="305"/>
      <c r="AK145" s="307"/>
      <c r="AL145" s="308"/>
    </row>
    <row r="146" spans="1:38" ht="14.4">
      <c r="B146" s="153">
        <v>9255830</v>
      </c>
      <c r="C146" s="154" t="s">
        <v>124</v>
      </c>
      <c r="D146" s="155">
        <v>200</v>
      </c>
      <c r="E146" s="156"/>
      <c r="F146" s="157"/>
      <c r="G146" s="88">
        <v>13.233129999999999</v>
      </c>
      <c r="H146" s="158" t="str">
        <f t="shared" si="4"/>
        <v>CZK</v>
      </c>
      <c r="I146" s="159"/>
      <c r="J146" s="300" t="s">
        <v>1289</v>
      </c>
      <c r="L146" s="75">
        <f>G146*(1-'FORM-I'!$V$22/100)</f>
        <v>13.233129999999999</v>
      </c>
      <c r="N146" s="11" t="e">
        <f>VLOOKUP(B146,$B$11:B145,1,FALSE)</f>
        <v>#N/A</v>
      </c>
      <c r="AH146" s="306"/>
      <c r="AI146" s="305"/>
      <c r="AJ146" s="305"/>
      <c r="AK146" s="307"/>
      <c r="AL146" s="308"/>
    </row>
    <row r="147" spans="1:38" ht="14.4">
      <c r="B147" s="146">
        <v>9255835</v>
      </c>
      <c r="C147" s="147" t="s">
        <v>125</v>
      </c>
      <c r="D147" s="148">
        <v>200</v>
      </c>
      <c r="E147" s="149"/>
      <c r="F147" s="150"/>
      <c r="G147" s="88">
        <v>24.69378</v>
      </c>
      <c r="H147" s="151" t="str">
        <f t="shared" si="4"/>
        <v>CZK</v>
      </c>
      <c r="I147" s="152"/>
      <c r="J147" s="300" t="s">
        <v>1291</v>
      </c>
      <c r="L147" s="75">
        <f>G147*(1-'FORM-I'!$V$22/100)</f>
        <v>24.69378</v>
      </c>
      <c r="N147" s="11" t="e">
        <f>VLOOKUP(B147,$B$11:B146,1,FALSE)</f>
        <v>#N/A</v>
      </c>
      <c r="AH147" s="306"/>
      <c r="AI147" s="305"/>
      <c r="AJ147" s="305"/>
      <c r="AK147" s="307"/>
      <c r="AL147" s="308"/>
    </row>
    <row r="148" spans="1:38" ht="14.4">
      <c r="B148" s="153">
        <v>9255836</v>
      </c>
      <c r="C148" s="154" t="s">
        <v>126</v>
      </c>
      <c r="D148" s="155">
        <v>200</v>
      </c>
      <c r="E148" s="156"/>
      <c r="F148" s="157"/>
      <c r="G148" s="88">
        <v>25.299289999999999</v>
      </c>
      <c r="H148" s="158" t="str">
        <f t="shared" si="4"/>
        <v>CZK</v>
      </c>
      <c r="I148" s="159"/>
      <c r="J148" s="302" t="s">
        <v>1292</v>
      </c>
      <c r="L148" s="75">
        <f>G148*(1-'FORM-I'!$V$22/100)</f>
        <v>25.299289999999999</v>
      </c>
      <c r="N148" s="11" t="e">
        <f>VLOOKUP(B148,$B$11:B147,1,FALSE)</f>
        <v>#N/A</v>
      </c>
      <c r="AH148" s="306"/>
      <c r="AI148" s="305"/>
      <c r="AJ148" s="305"/>
      <c r="AK148" s="307"/>
      <c r="AL148" s="308"/>
    </row>
    <row r="149" spans="1:38" ht="14.4">
      <c r="B149" s="160"/>
      <c r="C149" s="140"/>
      <c r="D149" s="141"/>
      <c r="E149" s="161"/>
      <c r="F149" s="143"/>
      <c r="G149" s="88"/>
      <c r="H149" s="144"/>
      <c r="I149" s="145"/>
      <c r="J149" s="303"/>
      <c r="L149" s="75">
        <f>G149*(1-'FORM-I'!$V$22/100)</f>
        <v>0</v>
      </c>
      <c r="N149" s="11" t="e">
        <f>VLOOKUP(B149,$B$11:B148,1,FALSE)</f>
        <v>#N/A</v>
      </c>
      <c r="AH149" s="306"/>
      <c r="AI149" s="305"/>
      <c r="AJ149" s="305"/>
      <c r="AK149" s="307"/>
      <c r="AL149" s="308"/>
    </row>
    <row r="150" spans="1:38" ht="14.4">
      <c r="A150" s="67"/>
      <c r="B150" s="146">
        <v>9255254</v>
      </c>
      <c r="C150" s="147" t="s">
        <v>127</v>
      </c>
      <c r="D150" s="148">
        <v>1</v>
      </c>
      <c r="E150" s="149"/>
      <c r="F150" s="150"/>
      <c r="G150" s="88"/>
      <c r="H150" s="151" t="str">
        <f t="shared" ref="H150:H190" si="6">IF(G150="","",$H$10)</f>
        <v/>
      </c>
      <c r="I150" s="152"/>
      <c r="J150" s="301"/>
      <c r="L150" s="75">
        <f>G150*(1-'FORM-I'!$V$22/100)</f>
        <v>0</v>
      </c>
      <c r="N150" s="11" t="e">
        <f>VLOOKUP(B150,$B$11:B149,1,FALSE)</f>
        <v>#N/A</v>
      </c>
      <c r="AH150" s="306"/>
      <c r="AI150" s="305"/>
      <c r="AJ150" s="305"/>
      <c r="AK150" s="307"/>
      <c r="AL150" s="308"/>
    </row>
    <row r="151" spans="1:38" ht="14.4">
      <c r="A151" s="67"/>
      <c r="B151" s="115">
        <v>9255255</v>
      </c>
      <c r="C151" s="116" t="s">
        <v>128</v>
      </c>
      <c r="D151" s="117">
        <v>1</v>
      </c>
      <c r="E151" s="118"/>
      <c r="F151" s="119"/>
      <c r="G151" s="88"/>
      <c r="H151" s="121" t="str">
        <f t="shared" si="6"/>
        <v/>
      </c>
      <c r="I151" s="122"/>
      <c r="J151" s="300"/>
      <c r="L151" s="75">
        <f>G151*(1-'FORM-I'!$V$22/100)</f>
        <v>0</v>
      </c>
      <c r="N151" s="11" t="e">
        <f>VLOOKUP(B151,$B$11:B150,1,FALSE)</f>
        <v>#N/A</v>
      </c>
      <c r="AH151" s="306"/>
      <c r="AI151" s="305"/>
      <c r="AJ151" s="305"/>
      <c r="AK151" s="307"/>
      <c r="AL151" s="308"/>
    </row>
    <row r="152" spans="1:38" ht="14.4">
      <c r="A152" s="67"/>
      <c r="B152" s="115">
        <v>9255256</v>
      </c>
      <c r="C152" s="116" t="s">
        <v>129</v>
      </c>
      <c r="D152" s="117">
        <v>1</v>
      </c>
      <c r="E152" s="118"/>
      <c r="F152" s="119"/>
      <c r="G152" s="88"/>
      <c r="H152" s="121" t="str">
        <f t="shared" si="6"/>
        <v/>
      </c>
      <c r="I152" s="122"/>
      <c r="J152" s="300"/>
      <c r="L152" s="75">
        <f>G152*(1-'FORM-I'!$V$22/100)</f>
        <v>0</v>
      </c>
      <c r="N152" s="11" t="e">
        <f>VLOOKUP(B152,$B$11:B151,1,FALSE)</f>
        <v>#N/A</v>
      </c>
      <c r="AH152" s="306"/>
      <c r="AI152" s="305"/>
      <c r="AJ152" s="305"/>
      <c r="AK152" s="307"/>
      <c r="AL152" s="308"/>
    </row>
    <row r="153" spans="1:38" ht="14.4">
      <c r="A153" s="67"/>
      <c r="B153" s="115">
        <v>9255257</v>
      </c>
      <c r="C153" s="116" t="s">
        <v>130</v>
      </c>
      <c r="D153" s="117">
        <v>1</v>
      </c>
      <c r="E153" s="118"/>
      <c r="F153" s="119"/>
      <c r="G153" s="88"/>
      <c r="H153" s="121" t="str">
        <f t="shared" si="6"/>
        <v/>
      </c>
      <c r="I153" s="122"/>
      <c r="J153" s="300"/>
      <c r="L153" s="75">
        <f>G153*(1-'FORM-I'!$V$22/100)</f>
        <v>0</v>
      </c>
      <c r="N153" s="11" t="e">
        <f>VLOOKUP(B153,$B$11:B152,1,FALSE)</f>
        <v>#N/A</v>
      </c>
      <c r="AH153" s="306"/>
      <c r="AI153" s="305"/>
      <c r="AJ153" s="305"/>
      <c r="AK153" s="307"/>
      <c r="AL153" s="308"/>
    </row>
    <row r="154" spans="1:38" ht="14.4">
      <c r="A154" s="67"/>
      <c r="B154" s="115">
        <v>9255258</v>
      </c>
      <c r="C154" s="116" t="s">
        <v>131</v>
      </c>
      <c r="D154" s="117">
        <v>1</v>
      </c>
      <c r="E154" s="118"/>
      <c r="F154" s="119"/>
      <c r="G154" s="88"/>
      <c r="H154" s="121" t="str">
        <f t="shared" si="6"/>
        <v/>
      </c>
      <c r="I154" s="122"/>
      <c r="J154" s="300"/>
      <c r="L154" s="75">
        <f>G154*(1-'FORM-I'!$V$22/100)</f>
        <v>0</v>
      </c>
      <c r="N154" s="11" t="e">
        <f>VLOOKUP(B154,$B$11:B153,1,FALSE)</f>
        <v>#N/A</v>
      </c>
      <c r="AH154" s="306"/>
      <c r="AI154" s="305"/>
      <c r="AJ154" s="305"/>
      <c r="AK154" s="307"/>
      <c r="AL154" s="308"/>
    </row>
    <row r="155" spans="1:38" ht="14.4">
      <c r="A155" s="67"/>
      <c r="B155" s="115">
        <v>9255259</v>
      </c>
      <c r="C155" s="116" t="s">
        <v>132</v>
      </c>
      <c r="D155" s="117">
        <v>1</v>
      </c>
      <c r="E155" s="118"/>
      <c r="F155" s="119"/>
      <c r="G155" s="88"/>
      <c r="H155" s="121" t="str">
        <f t="shared" si="6"/>
        <v/>
      </c>
      <c r="I155" s="122"/>
      <c r="J155" s="300"/>
      <c r="L155" s="75">
        <f>G155*(1-'FORM-I'!$V$22/100)</f>
        <v>0</v>
      </c>
      <c r="N155" s="11" t="e">
        <f>VLOOKUP(B155,$B$11:B154,1,FALSE)</f>
        <v>#N/A</v>
      </c>
      <c r="AH155" s="306"/>
      <c r="AI155" s="305"/>
      <c r="AJ155" s="305"/>
      <c r="AK155" s="307"/>
      <c r="AL155" s="308"/>
    </row>
    <row r="156" spans="1:38" ht="14.4">
      <c r="A156" s="67"/>
      <c r="B156" s="153">
        <v>9255260</v>
      </c>
      <c r="C156" s="154" t="s">
        <v>133</v>
      </c>
      <c r="D156" s="155">
        <v>1</v>
      </c>
      <c r="E156" s="156"/>
      <c r="F156" s="157"/>
      <c r="G156" s="88"/>
      <c r="H156" s="158" t="str">
        <f t="shared" si="6"/>
        <v/>
      </c>
      <c r="I156" s="159"/>
      <c r="J156" s="302"/>
      <c r="L156" s="75">
        <f>G156*(1-'FORM-I'!$V$22/100)</f>
        <v>0</v>
      </c>
      <c r="N156" s="11" t="e">
        <f>VLOOKUP(B156,$B$11:B155,1,FALSE)</f>
        <v>#N/A</v>
      </c>
      <c r="AH156" s="306"/>
      <c r="AI156" s="305"/>
      <c r="AJ156" s="305"/>
      <c r="AK156" s="307"/>
      <c r="AL156" s="308"/>
    </row>
    <row r="157" spans="1:38" ht="14.4">
      <c r="A157" s="99"/>
      <c r="B157" s="146">
        <v>9255294</v>
      </c>
      <c r="C157" s="147" t="s">
        <v>134</v>
      </c>
      <c r="D157" s="148">
        <v>1</v>
      </c>
      <c r="E157" s="149"/>
      <c r="F157" s="150"/>
      <c r="G157" s="88"/>
      <c r="H157" s="151" t="str">
        <f t="shared" si="6"/>
        <v/>
      </c>
      <c r="I157" s="152"/>
      <c r="J157" s="301"/>
      <c r="L157" s="75">
        <f>G157*(1-'FORM-I'!$V$22/100)</f>
        <v>0</v>
      </c>
      <c r="N157" s="11" t="e">
        <f>VLOOKUP(B157,$B$11:B156,1,FALSE)</f>
        <v>#N/A</v>
      </c>
      <c r="AH157" s="306"/>
      <c r="AI157" s="305"/>
      <c r="AJ157" s="305"/>
      <c r="AK157" s="307"/>
      <c r="AL157" s="308"/>
    </row>
    <row r="158" spans="1:38" ht="14.4">
      <c r="A158" s="99"/>
      <c r="B158" s="115">
        <v>9255295</v>
      </c>
      <c r="C158" s="116" t="s">
        <v>135</v>
      </c>
      <c r="D158" s="117">
        <v>1</v>
      </c>
      <c r="E158" s="118"/>
      <c r="F158" s="119"/>
      <c r="G158" s="88"/>
      <c r="H158" s="121" t="str">
        <f t="shared" si="6"/>
        <v/>
      </c>
      <c r="I158" s="122"/>
      <c r="J158" s="300"/>
      <c r="L158" s="75">
        <f>G158*(1-'FORM-I'!$V$22/100)</f>
        <v>0</v>
      </c>
      <c r="N158" s="11" t="e">
        <f>VLOOKUP(B158,$B$11:B157,1,FALSE)</f>
        <v>#N/A</v>
      </c>
      <c r="AH158" s="306"/>
      <c r="AI158" s="305"/>
      <c r="AJ158" s="305"/>
      <c r="AK158" s="307"/>
      <c r="AL158" s="308"/>
    </row>
    <row r="159" spans="1:38" ht="14.4">
      <c r="A159" s="99"/>
      <c r="B159" s="115">
        <v>9255296</v>
      </c>
      <c r="C159" s="116" t="s">
        <v>136</v>
      </c>
      <c r="D159" s="117">
        <v>1</v>
      </c>
      <c r="E159" s="118"/>
      <c r="F159" s="119"/>
      <c r="G159" s="88"/>
      <c r="H159" s="121" t="str">
        <f t="shared" si="6"/>
        <v/>
      </c>
      <c r="I159" s="122"/>
      <c r="J159" s="300"/>
      <c r="L159" s="75">
        <f>G159*(1-'FORM-I'!$V$22/100)</f>
        <v>0</v>
      </c>
      <c r="N159" s="11" t="e">
        <f>VLOOKUP(B159,$B$11:B158,1,FALSE)</f>
        <v>#N/A</v>
      </c>
      <c r="AH159" s="306"/>
      <c r="AI159" s="305"/>
      <c r="AJ159" s="305"/>
      <c r="AK159" s="307"/>
      <c r="AL159" s="308"/>
    </row>
    <row r="160" spans="1:38" ht="14.4">
      <c r="A160" s="99"/>
      <c r="B160" s="115">
        <v>9255297</v>
      </c>
      <c r="C160" s="116" t="s">
        <v>137</v>
      </c>
      <c r="D160" s="117">
        <v>1</v>
      </c>
      <c r="E160" s="118"/>
      <c r="F160" s="119"/>
      <c r="G160" s="88"/>
      <c r="H160" s="121" t="str">
        <f t="shared" si="6"/>
        <v/>
      </c>
      <c r="I160" s="122"/>
      <c r="J160" s="300"/>
      <c r="L160" s="75">
        <f>G160*(1-'FORM-I'!$V$22/100)</f>
        <v>0</v>
      </c>
      <c r="N160" s="11" t="e">
        <f>VLOOKUP(B160,$B$11:B159,1,FALSE)</f>
        <v>#N/A</v>
      </c>
      <c r="AH160" s="306"/>
      <c r="AI160" s="305"/>
      <c r="AJ160" s="305"/>
      <c r="AK160" s="307"/>
      <c r="AL160" s="308"/>
    </row>
    <row r="161" spans="1:38" ht="14.4">
      <c r="A161" s="99"/>
      <c r="B161" s="115">
        <v>9255298</v>
      </c>
      <c r="C161" s="116" t="s">
        <v>138</v>
      </c>
      <c r="D161" s="117">
        <v>1</v>
      </c>
      <c r="E161" s="118"/>
      <c r="F161" s="119"/>
      <c r="G161" s="88"/>
      <c r="H161" s="121" t="str">
        <f t="shared" si="6"/>
        <v/>
      </c>
      <c r="I161" s="122"/>
      <c r="J161" s="300"/>
      <c r="L161" s="75">
        <f>G161*(1-'FORM-I'!$V$22/100)</f>
        <v>0</v>
      </c>
      <c r="N161" s="11" t="e">
        <f>VLOOKUP(B161,$B$11:B160,1,FALSE)</f>
        <v>#N/A</v>
      </c>
      <c r="AH161" s="306"/>
      <c r="AI161" s="305"/>
      <c r="AJ161" s="305"/>
      <c r="AK161" s="307"/>
      <c r="AL161" s="308"/>
    </row>
    <row r="162" spans="1:38" ht="14.4">
      <c r="A162" s="99"/>
      <c r="B162" s="115">
        <v>9255299</v>
      </c>
      <c r="C162" s="116" t="s">
        <v>139</v>
      </c>
      <c r="D162" s="117">
        <v>1</v>
      </c>
      <c r="E162" s="118"/>
      <c r="F162" s="119"/>
      <c r="G162" s="88"/>
      <c r="H162" s="121" t="str">
        <f t="shared" si="6"/>
        <v/>
      </c>
      <c r="I162" s="122"/>
      <c r="J162" s="300"/>
      <c r="L162" s="75">
        <f>G162*(1-'FORM-I'!$V$22/100)</f>
        <v>0</v>
      </c>
      <c r="N162" s="11" t="e">
        <f>VLOOKUP(B162,$B$11:B161,1,FALSE)</f>
        <v>#N/A</v>
      </c>
      <c r="AH162" s="306"/>
      <c r="AI162" s="305"/>
      <c r="AJ162" s="305"/>
      <c r="AK162" s="307"/>
      <c r="AL162" s="308"/>
    </row>
    <row r="163" spans="1:38" ht="14.4">
      <c r="A163" s="99"/>
      <c r="B163" s="153">
        <v>9255300</v>
      </c>
      <c r="C163" s="154" t="s">
        <v>140</v>
      </c>
      <c r="D163" s="155">
        <v>1</v>
      </c>
      <c r="E163" s="156"/>
      <c r="F163" s="157"/>
      <c r="G163" s="88"/>
      <c r="H163" s="158" t="str">
        <f t="shared" si="6"/>
        <v/>
      </c>
      <c r="I163" s="159"/>
      <c r="J163" s="302"/>
      <c r="L163" s="75">
        <f>G163*(1-'FORM-I'!$V$22/100)</f>
        <v>0</v>
      </c>
      <c r="N163" s="11" t="e">
        <f>VLOOKUP(B163,$B$11:B162,1,FALSE)</f>
        <v>#N/A</v>
      </c>
      <c r="AH163" s="306"/>
      <c r="AI163" s="305"/>
      <c r="AJ163" s="305"/>
      <c r="AK163" s="307"/>
      <c r="AL163" s="308"/>
    </row>
    <row r="164" spans="1:38" ht="14.4">
      <c r="A164" s="107"/>
      <c r="B164" s="146">
        <v>9255334</v>
      </c>
      <c r="C164" s="147" t="s">
        <v>141</v>
      </c>
      <c r="D164" s="148">
        <v>1</v>
      </c>
      <c r="E164" s="149"/>
      <c r="F164" s="150"/>
      <c r="G164" s="88"/>
      <c r="H164" s="151" t="str">
        <f t="shared" si="6"/>
        <v/>
      </c>
      <c r="I164" s="152"/>
      <c r="J164" s="301"/>
      <c r="L164" s="75">
        <f>G164*(1-'FORM-I'!$V$22/100)</f>
        <v>0</v>
      </c>
      <c r="N164" s="11" t="e">
        <f>VLOOKUP(B164,$B$11:B163,1,FALSE)</f>
        <v>#N/A</v>
      </c>
      <c r="AH164" s="306"/>
      <c r="AI164" s="305"/>
      <c r="AJ164" s="305"/>
      <c r="AK164" s="307"/>
      <c r="AL164" s="308"/>
    </row>
    <row r="165" spans="1:38" ht="14.4">
      <c r="A165" s="107"/>
      <c r="B165" s="115">
        <v>9255335</v>
      </c>
      <c r="C165" s="116" t="s">
        <v>142</v>
      </c>
      <c r="D165" s="117">
        <v>1</v>
      </c>
      <c r="E165" s="118"/>
      <c r="F165" s="119"/>
      <c r="G165" s="88"/>
      <c r="H165" s="121" t="str">
        <f t="shared" si="6"/>
        <v/>
      </c>
      <c r="I165" s="122"/>
      <c r="J165" s="300"/>
      <c r="L165" s="75">
        <f>G165*(1-'FORM-I'!$V$22/100)</f>
        <v>0</v>
      </c>
      <c r="N165" s="11" t="e">
        <f>VLOOKUP(B165,$B$11:B164,1,FALSE)</f>
        <v>#N/A</v>
      </c>
      <c r="AH165" s="306"/>
      <c r="AI165" s="305"/>
      <c r="AJ165" s="305"/>
      <c r="AK165" s="307"/>
      <c r="AL165" s="308"/>
    </row>
    <row r="166" spans="1:38" ht="14.4">
      <c r="A166" s="107"/>
      <c r="B166" s="115">
        <v>9255336</v>
      </c>
      <c r="C166" s="116" t="s">
        <v>143</v>
      </c>
      <c r="D166" s="117">
        <v>1</v>
      </c>
      <c r="E166" s="118"/>
      <c r="F166" s="119"/>
      <c r="G166" s="88"/>
      <c r="H166" s="121" t="str">
        <f t="shared" si="6"/>
        <v/>
      </c>
      <c r="I166" s="122"/>
      <c r="J166" s="300"/>
      <c r="L166" s="75">
        <f>G166*(1-'FORM-I'!$V$22/100)</f>
        <v>0</v>
      </c>
      <c r="N166" s="11" t="e">
        <f>VLOOKUP(B166,$B$11:B165,1,FALSE)</f>
        <v>#N/A</v>
      </c>
      <c r="AH166" s="306"/>
      <c r="AI166" s="305"/>
      <c r="AJ166" s="305"/>
      <c r="AK166" s="307"/>
      <c r="AL166" s="308"/>
    </row>
    <row r="167" spans="1:38" ht="14.4">
      <c r="A167" s="107"/>
      <c r="B167" s="115">
        <v>9255337</v>
      </c>
      <c r="C167" s="116" t="s">
        <v>144</v>
      </c>
      <c r="D167" s="117">
        <v>1</v>
      </c>
      <c r="E167" s="118"/>
      <c r="F167" s="119"/>
      <c r="G167" s="88"/>
      <c r="H167" s="121" t="str">
        <f t="shared" si="6"/>
        <v/>
      </c>
      <c r="I167" s="122"/>
      <c r="J167" s="300"/>
      <c r="L167" s="75">
        <f>G167*(1-'FORM-I'!$V$22/100)</f>
        <v>0</v>
      </c>
      <c r="N167" s="11" t="e">
        <f>VLOOKUP(B167,$B$11:B166,1,FALSE)</f>
        <v>#N/A</v>
      </c>
      <c r="AH167" s="306"/>
      <c r="AI167" s="305"/>
      <c r="AJ167" s="305"/>
      <c r="AK167" s="307"/>
      <c r="AL167" s="308"/>
    </row>
    <row r="168" spans="1:38" ht="14.4">
      <c r="A168" s="107"/>
      <c r="B168" s="115">
        <v>9255338</v>
      </c>
      <c r="C168" s="116" t="s">
        <v>145</v>
      </c>
      <c r="D168" s="117">
        <v>1</v>
      </c>
      <c r="E168" s="118"/>
      <c r="F168" s="119"/>
      <c r="G168" s="88"/>
      <c r="H168" s="121" t="str">
        <f t="shared" si="6"/>
        <v/>
      </c>
      <c r="I168" s="122"/>
      <c r="J168" s="300"/>
      <c r="L168" s="75">
        <f>G168*(1-'FORM-I'!$V$22/100)</f>
        <v>0</v>
      </c>
      <c r="N168" s="11" t="e">
        <f>VLOOKUP(B168,$B$11:B167,1,FALSE)</f>
        <v>#N/A</v>
      </c>
      <c r="AH168" s="306"/>
      <c r="AI168" s="305"/>
      <c r="AJ168" s="305"/>
      <c r="AK168" s="307"/>
      <c r="AL168" s="308"/>
    </row>
    <row r="169" spans="1:38" ht="14.4">
      <c r="A169" s="107"/>
      <c r="B169" s="115">
        <v>9255339</v>
      </c>
      <c r="C169" s="116" t="s">
        <v>146</v>
      </c>
      <c r="D169" s="117">
        <v>1</v>
      </c>
      <c r="E169" s="118"/>
      <c r="F169" s="119"/>
      <c r="G169" s="88"/>
      <c r="H169" s="121" t="str">
        <f t="shared" si="6"/>
        <v/>
      </c>
      <c r="I169" s="122"/>
      <c r="J169" s="300"/>
      <c r="L169" s="75">
        <f>G169*(1-'FORM-I'!$V$22/100)</f>
        <v>0</v>
      </c>
      <c r="N169" s="11" t="e">
        <f>VLOOKUP(B169,$B$11:B168,1,FALSE)</f>
        <v>#N/A</v>
      </c>
      <c r="AH169" s="306"/>
      <c r="AI169" s="305"/>
      <c r="AJ169" s="305"/>
      <c r="AK169" s="307"/>
      <c r="AL169" s="308"/>
    </row>
    <row r="170" spans="1:38" ht="14.4">
      <c r="A170" s="107"/>
      <c r="B170" s="153">
        <v>9255340</v>
      </c>
      <c r="C170" s="154" t="s">
        <v>147</v>
      </c>
      <c r="D170" s="155">
        <v>1</v>
      </c>
      <c r="E170" s="156"/>
      <c r="F170" s="157"/>
      <c r="G170" s="88"/>
      <c r="H170" s="158" t="str">
        <f t="shared" si="6"/>
        <v/>
      </c>
      <c r="I170" s="159"/>
      <c r="J170" s="302"/>
      <c r="L170" s="75">
        <f>G170*(1-'FORM-I'!$V$22/100)</f>
        <v>0</v>
      </c>
      <c r="N170" s="11" t="e">
        <f>VLOOKUP(B170,$B$11:B169,1,FALSE)</f>
        <v>#N/A</v>
      </c>
      <c r="AH170" s="306"/>
      <c r="AI170" s="305"/>
      <c r="AJ170" s="305"/>
      <c r="AK170" s="307"/>
      <c r="AL170" s="308"/>
    </row>
    <row r="171" spans="1:38" ht="14.4">
      <c r="A171" s="67"/>
      <c r="B171" s="146">
        <v>9255028</v>
      </c>
      <c r="C171" s="147" t="s">
        <v>148</v>
      </c>
      <c r="D171" s="148">
        <v>20</v>
      </c>
      <c r="E171" s="149"/>
      <c r="F171" s="150"/>
      <c r="G171" s="88">
        <v>268.07722999999999</v>
      </c>
      <c r="H171" s="151" t="str">
        <f t="shared" si="6"/>
        <v>CZK</v>
      </c>
      <c r="I171" s="152"/>
      <c r="J171" s="301" t="s">
        <v>1084</v>
      </c>
      <c r="L171" s="75">
        <f>G171*(1-'FORM-I'!$V$22/100)</f>
        <v>268.07722999999999</v>
      </c>
      <c r="N171" s="11" t="e">
        <f>VLOOKUP(B171,$B$11:B170,1,FALSE)</f>
        <v>#N/A</v>
      </c>
      <c r="AH171" s="306"/>
      <c r="AI171" s="305"/>
      <c r="AJ171" s="305"/>
      <c r="AK171" s="307"/>
      <c r="AL171" s="308"/>
    </row>
    <row r="172" spans="1:38" ht="14.4">
      <c r="A172" s="67"/>
      <c r="B172" s="115">
        <v>9255029</v>
      </c>
      <c r="C172" s="116" t="s">
        <v>149</v>
      </c>
      <c r="D172" s="117">
        <v>20</v>
      </c>
      <c r="E172" s="118"/>
      <c r="F172" s="119"/>
      <c r="G172" s="88">
        <v>268.07722999999999</v>
      </c>
      <c r="H172" s="121" t="str">
        <f t="shared" si="6"/>
        <v>CZK</v>
      </c>
      <c r="I172" s="122"/>
      <c r="J172" s="300" t="s">
        <v>1085</v>
      </c>
      <c r="L172" s="75">
        <f>G172*(1-'FORM-I'!$V$22/100)</f>
        <v>268.07722999999999</v>
      </c>
      <c r="N172" s="11" t="e">
        <f>VLOOKUP(B172,$B$11:B171,1,FALSE)</f>
        <v>#N/A</v>
      </c>
      <c r="AH172" s="306"/>
      <c r="AI172" s="305"/>
      <c r="AJ172" s="305"/>
      <c r="AK172" s="307"/>
      <c r="AL172" s="308"/>
    </row>
    <row r="173" spans="1:38" ht="14.4">
      <c r="A173" s="67"/>
      <c r="B173" s="115">
        <v>9255030</v>
      </c>
      <c r="C173" s="116" t="s">
        <v>150</v>
      </c>
      <c r="D173" s="117">
        <v>20</v>
      </c>
      <c r="E173" s="118"/>
      <c r="F173" s="119"/>
      <c r="G173" s="88">
        <v>273.01260000000002</v>
      </c>
      <c r="H173" s="121" t="str">
        <f t="shared" si="6"/>
        <v>CZK</v>
      </c>
      <c r="I173" s="122"/>
      <c r="J173" s="300" t="s">
        <v>1086</v>
      </c>
      <c r="L173" s="75">
        <f>G173*(1-'FORM-I'!$V$22/100)</f>
        <v>273.01260000000002</v>
      </c>
      <c r="N173" s="11" t="e">
        <f>VLOOKUP(B173,$B$11:B172,1,FALSE)</f>
        <v>#N/A</v>
      </c>
      <c r="AH173" s="306"/>
      <c r="AI173" s="305"/>
      <c r="AJ173" s="305"/>
      <c r="AK173" s="307"/>
      <c r="AL173" s="308"/>
    </row>
    <row r="174" spans="1:38" ht="14.4">
      <c r="A174" s="67"/>
      <c r="B174" s="115">
        <v>9255031</v>
      </c>
      <c r="C174" s="116" t="s">
        <v>151</v>
      </c>
      <c r="D174" s="117">
        <v>20</v>
      </c>
      <c r="E174" s="118"/>
      <c r="F174" s="119"/>
      <c r="G174" s="88">
        <v>273.01260000000002</v>
      </c>
      <c r="H174" s="121" t="str">
        <f t="shared" si="6"/>
        <v>CZK</v>
      </c>
      <c r="I174" s="122"/>
      <c r="J174" s="300" t="s">
        <v>1087</v>
      </c>
      <c r="L174" s="75">
        <f>G174*(1-'FORM-I'!$V$22/100)</f>
        <v>273.01260000000002</v>
      </c>
      <c r="N174" s="11" t="e">
        <f>VLOOKUP(B174,$B$11:B173,1,FALSE)</f>
        <v>#N/A</v>
      </c>
      <c r="AH174" s="306"/>
      <c r="AI174" s="305"/>
      <c r="AJ174" s="305"/>
      <c r="AK174" s="307"/>
      <c r="AL174" s="308"/>
    </row>
    <row r="175" spans="1:38" ht="14.4">
      <c r="A175" s="67"/>
      <c r="B175" s="115">
        <v>9255032</v>
      </c>
      <c r="C175" s="116" t="s">
        <v>152</v>
      </c>
      <c r="D175" s="117">
        <v>20</v>
      </c>
      <c r="E175" s="118"/>
      <c r="F175" s="119"/>
      <c r="G175" s="88">
        <v>277.95048000000003</v>
      </c>
      <c r="H175" s="121" t="str">
        <f t="shared" si="6"/>
        <v>CZK</v>
      </c>
      <c r="I175" s="122"/>
      <c r="J175" s="300" t="s">
        <v>1088</v>
      </c>
      <c r="L175" s="75">
        <f>G175*(1-'FORM-I'!$V$22/100)</f>
        <v>277.95048000000003</v>
      </c>
      <c r="N175" s="11" t="e">
        <f>VLOOKUP(B175,$B$11:B174,1,FALSE)</f>
        <v>#N/A</v>
      </c>
      <c r="AH175" s="306"/>
      <c r="AI175" s="305"/>
      <c r="AJ175" s="305"/>
      <c r="AK175" s="307"/>
      <c r="AL175" s="308"/>
    </row>
    <row r="176" spans="1:38" ht="14.4">
      <c r="A176" s="67"/>
      <c r="B176" s="115">
        <v>9255033</v>
      </c>
      <c r="C176" s="116" t="s">
        <v>153</v>
      </c>
      <c r="D176" s="117">
        <v>20</v>
      </c>
      <c r="E176" s="118"/>
      <c r="F176" s="119"/>
      <c r="G176" s="88">
        <v>277.95048000000003</v>
      </c>
      <c r="H176" s="121" t="str">
        <f t="shared" si="6"/>
        <v>CZK</v>
      </c>
      <c r="I176" s="122"/>
      <c r="J176" s="300" t="s">
        <v>1089</v>
      </c>
      <c r="L176" s="75">
        <f>G176*(1-'FORM-I'!$V$22/100)</f>
        <v>277.95048000000003</v>
      </c>
      <c r="N176" s="11" t="e">
        <f>VLOOKUP(B176,$B$11:B175,1,FALSE)</f>
        <v>#N/A</v>
      </c>
      <c r="AH176" s="306"/>
      <c r="AI176" s="305"/>
      <c r="AJ176" s="305"/>
      <c r="AK176" s="307"/>
      <c r="AL176" s="308"/>
    </row>
    <row r="177" spans="1:38" ht="14.4">
      <c r="A177" s="67"/>
      <c r="B177" s="115">
        <v>9255034</v>
      </c>
      <c r="C177" s="116" t="s">
        <v>154</v>
      </c>
      <c r="D177" s="117">
        <v>20</v>
      </c>
      <c r="E177" s="118"/>
      <c r="F177" s="119"/>
      <c r="G177" s="88">
        <v>282.88328000000001</v>
      </c>
      <c r="H177" s="121" t="str">
        <f t="shared" si="6"/>
        <v>CZK</v>
      </c>
      <c r="I177" s="122"/>
      <c r="J177" s="300" t="s">
        <v>1090</v>
      </c>
      <c r="L177" s="75">
        <f>G177*(1-'FORM-I'!$V$22/100)</f>
        <v>282.88328000000001</v>
      </c>
      <c r="N177" s="11" t="e">
        <f>VLOOKUP(B177,$B$11:B176,1,FALSE)</f>
        <v>#N/A</v>
      </c>
      <c r="AH177" s="306"/>
      <c r="AI177" s="305"/>
      <c r="AJ177" s="305"/>
      <c r="AK177" s="307"/>
      <c r="AL177" s="308"/>
    </row>
    <row r="178" spans="1:38" ht="14.4">
      <c r="A178" s="67"/>
      <c r="B178" s="115">
        <v>9255035</v>
      </c>
      <c r="C178" s="116" t="s">
        <v>155</v>
      </c>
      <c r="D178" s="117">
        <v>20</v>
      </c>
      <c r="E178" s="118"/>
      <c r="F178" s="119"/>
      <c r="G178" s="88">
        <v>282.88328000000001</v>
      </c>
      <c r="H178" s="121" t="str">
        <f t="shared" si="6"/>
        <v>CZK</v>
      </c>
      <c r="I178" s="122"/>
      <c r="J178" s="300" t="s">
        <v>1091</v>
      </c>
      <c r="L178" s="75">
        <f>G178*(1-'FORM-I'!$V$22/100)</f>
        <v>282.88328000000001</v>
      </c>
      <c r="N178" s="11" t="e">
        <f>VLOOKUP(B178,$B$11:B177,1,FALSE)</f>
        <v>#N/A</v>
      </c>
      <c r="AH178" s="306"/>
      <c r="AI178" s="305"/>
      <c r="AJ178" s="305"/>
      <c r="AK178" s="307"/>
      <c r="AL178" s="308"/>
    </row>
    <row r="179" spans="1:38" ht="14.4">
      <c r="A179" s="67"/>
      <c r="B179" s="115">
        <v>9255036</v>
      </c>
      <c r="C179" s="116" t="s">
        <v>156</v>
      </c>
      <c r="D179" s="117">
        <v>20</v>
      </c>
      <c r="E179" s="118"/>
      <c r="F179" s="119"/>
      <c r="G179" s="88">
        <v>280.16149000000001</v>
      </c>
      <c r="H179" s="121" t="str">
        <f t="shared" si="6"/>
        <v>CZK</v>
      </c>
      <c r="I179" s="122"/>
      <c r="J179" s="300" t="s">
        <v>1092</v>
      </c>
      <c r="L179" s="75">
        <f>G179*(1-'FORM-I'!$V$22/100)</f>
        <v>280.16149000000001</v>
      </c>
      <c r="N179" s="11" t="e">
        <f>VLOOKUP(B179,$B$11:B178,1,FALSE)</f>
        <v>#N/A</v>
      </c>
      <c r="AH179" s="306"/>
      <c r="AI179" s="305"/>
      <c r="AJ179" s="305"/>
      <c r="AK179" s="307"/>
      <c r="AL179" s="308"/>
    </row>
    <row r="180" spans="1:38" ht="14.4">
      <c r="A180" s="67"/>
      <c r="B180" s="115">
        <v>9255037</v>
      </c>
      <c r="C180" s="116" t="s">
        <v>157</v>
      </c>
      <c r="D180" s="117">
        <v>20</v>
      </c>
      <c r="E180" s="118"/>
      <c r="F180" s="119"/>
      <c r="G180" s="88">
        <v>280.16149000000001</v>
      </c>
      <c r="H180" s="121" t="str">
        <f t="shared" si="6"/>
        <v>CZK</v>
      </c>
      <c r="I180" s="122"/>
      <c r="J180" s="300" t="s">
        <v>1093</v>
      </c>
      <c r="L180" s="75">
        <f>G180*(1-'FORM-I'!$V$22/100)</f>
        <v>280.16149000000001</v>
      </c>
      <c r="N180" s="11" t="e">
        <f>VLOOKUP(B180,$B$11:B179,1,FALSE)</f>
        <v>#N/A</v>
      </c>
      <c r="AH180" s="306"/>
      <c r="AI180" s="305"/>
      <c r="AJ180" s="305"/>
      <c r="AK180" s="307"/>
      <c r="AL180" s="308"/>
    </row>
    <row r="181" spans="1:38" ht="14.4">
      <c r="A181" s="67"/>
      <c r="B181" s="115">
        <v>9255038</v>
      </c>
      <c r="C181" s="116" t="s">
        <v>158</v>
      </c>
      <c r="D181" s="117">
        <v>20</v>
      </c>
      <c r="E181" s="118"/>
      <c r="F181" s="119"/>
      <c r="G181" s="88">
        <v>292.74898000000002</v>
      </c>
      <c r="H181" s="121" t="str">
        <f t="shared" si="6"/>
        <v>CZK</v>
      </c>
      <c r="I181" s="122"/>
      <c r="J181" s="300" t="s">
        <v>1094</v>
      </c>
      <c r="L181" s="75">
        <f>G181*(1-'FORM-I'!$V$22/100)</f>
        <v>292.74898000000002</v>
      </c>
      <c r="N181" s="11" t="e">
        <f>VLOOKUP(B181,$B$11:B180,1,FALSE)</f>
        <v>#N/A</v>
      </c>
      <c r="AH181" s="306"/>
      <c r="AI181" s="305"/>
      <c r="AJ181" s="305"/>
      <c r="AK181" s="307"/>
      <c r="AL181" s="308"/>
    </row>
    <row r="182" spans="1:38" ht="14.4">
      <c r="A182" s="67"/>
      <c r="B182" s="115">
        <v>9255039</v>
      </c>
      <c r="C182" s="116" t="s">
        <v>159</v>
      </c>
      <c r="D182" s="117">
        <v>20</v>
      </c>
      <c r="E182" s="118"/>
      <c r="F182" s="119"/>
      <c r="G182" s="88">
        <v>292.74898000000002</v>
      </c>
      <c r="H182" s="121" t="str">
        <f t="shared" si="6"/>
        <v>CZK</v>
      </c>
      <c r="I182" s="122"/>
      <c r="J182" s="300" t="s">
        <v>1095</v>
      </c>
      <c r="L182" s="75">
        <f>G182*(1-'FORM-I'!$V$22/100)</f>
        <v>292.74898000000002</v>
      </c>
      <c r="N182" s="11" t="e">
        <f>VLOOKUP(B182,$B$11:B181,1,FALSE)</f>
        <v>#N/A</v>
      </c>
      <c r="AH182" s="306"/>
      <c r="AI182" s="305"/>
      <c r="AJ182" s="305"/>
      <c r="AK182" s="307"/>
      <c r="AL182" s="308"/>
    </row>
    <row r="183" spans="1:38" ht="14.4">
      <c r="A183" s="67"/>
      <c r="B183" s="115">
        <v>9255040</v>
      </c>
      <c r="C183" s="116" t="s">
        <v>160</v>
      </c>
      <c r="D183" s="117">
        <v>20</v>
      </c>
      <c r="E183" s="118"/>
      <c r="F183" s="119"/>
      <c r="G183" s="88">
        <v>300.18995999999999</v>
      </c>
      <c r="H183" s="121" t="str">
        <f t="shared" si="6"/>
        <v>CZK</v>
      </c>
      <c r="I183" s="122"/>
      <c r="J183" s="300" t="s">
        <v>1096</v>
      </c>
      <c r="L183" s="75">
        <f>G183*(1-'FORM-I'!$V$22/100)</f>
        <v>300.18995999999999</v>
      </c>
      <c r="N183" s="11" t="e">
        <f>VLOOKUP(B183,$B$11:B182,1,FALSE)</f>
        <v>#N/A</v>
      </c>
      <c r="AH183" s="306"/>
      <c r="AI183" s="305"/>
      <c r="AJ183" s="305"/>
      <c r="AK183" s="307"/>
      <c r="AL183" s="308"/>
    </row>
    <row r="184" spans="1:38" ht="14.4">
      <c r="A184" s="67"/>
      <c r="B184" s="153">
        <v>9255041</v>
      </c>
      <c r="C184" s="154" t="s">
        <v>161</v>
      </c>
      <c r="D184" s="155">
        <v>20</v>
      </c>
      <c r="E184" s="156"/>
      <c r="F184" s="157"/>
      <c r="G184" s="88">
        <v>300.18995999999999</v>
      </c>
      <c r="H184" s="158" t="str">
        <f t="shared" si="6"/>
        <v>CZK</v>
      </c>
      <c r="I184" s="159"/>
      <c r="J184" s="302" t="s">
        <v>1097</v>
      </c>
      <c r="L184" s="75">
        <f>G184*(1-'FORM-I'!$V$22/100)</f>
        <v>300.18995999999999</v>
      </c>
      <c r="N184" s="11" t="e">
        <f>VLOOKUP(B184,$B$11:B183,1,FALSE)</f>
        <v>#N/A</v>
      </c>
      <c r="AH184" s="306"/>
      <c r="AI184" s="305"/>
      <c r="AJ184" s="305"/>
      <c r="AK184" s="307"/>
      <c r="AL184" s="308"/>
    </row>
    <row r="185" spans="1:38" ht="14.4">
      <c r="A185" s="99"/>
      <c r="B185" s="146">
        <v>9255108</v>
      </c>
      <c r="C185" s="147" t="s">
        <v>162</v>
      </c>
      <c r="D185" s="148">
        <v>20</v>
      </c>
      <c r="E185" s="149"/>
      <c r="F185" s="150"/>
      <c r="G185" s="88">
        <v>268.07722999999999</v>
      </c>
      <c r="H185" s="151" t="str">
        <f t="shared" si="6"/>
        <v>CZK</v>
      </c>
      <c r="I185" s="152"/>
      <c r="J185" s="301" t="s">
        <v>1129</v>
      </c>
      <c r="L185" s="75">
        <f>G185*(1-'FORM-I'!$V$22/100)</f>
        <v>268.07722999999999</v>
      </c>
      <c r="N185" s="11" t="e">
        <f>VLOOKUP(B185,$B$11:B184,1,FALSE)</f>
        <v>#N/A</v>
      </c>
      <c r="AH185" s="306"/>
      <c r="AI185" s="305"/>
      <c r="AJ185" s="305"/>
      <c r="AK185" s="307"/>
      <c r="AL185" s="308"/>
    </row>
    <row r="186" spans="1:38" ht="14.4">
      <c r="A186" s="99"/>
      <c r="B186" s="115">
        <v>9255109</v>
      </c>
      <c r="C186" s="116" t="s">
        <v>163</v>
      </c>
      <c r="D186" s="117">
        <v>20</v>
      </c>
      <c r="E186" s="118"/>
      <c r="F186" s="119"/>
      <c r="G186" s="88">
        <v>268.07722999999999</v>
      </c>
      <c r="H186" s="121" t="str">
        <f t="shared" si="6"/>
        <v>CZK</v>
      </c>
      <c r="I186" s="122"/>
      <c r="J186" s="300" t="s">
        <v>1130</v>
      </c>
      <c r="L186" s="75">
        <f>G186*(1-'FORM-I'!$V$22/100)</f>
        <v>268.07722999999999</v>
      </c>
      <c r="N186" s="11" t="e">
        <f>VLOOKUP(B186,$B$11:B185,1,FALSE)</f>
        <v>#N/A</v>
      </c>
      <c r="AH186" s="306"/>
      <c r="AI186" s="305"/>
      <c r="AJ186" s="305"/>
      <c r="AK186" s="307"/>
      <c r="AL186" s="308"/>
    </row>
    <row r="187" spans="1:38" ht="14.4">
      <c r="A187" s="99"/>
      <c r="B187" s="115">
        <v>9255110</v>
      </c>
      <c r="C187" s="116" t="s">
        <v>164</v>
      </c>
      <c r="D187" s="117">
        <v>20</v>
      </c>
      <c r="E187" s="118"/>
      <c r="F187" s="119"/>
      <c r="G187" s="88">
        <v>273.01260000000002</v>
      </c>
      <c r="H187" s="121" t="str">
        <f t="shared" si="6"/>
        <v>CZK</v>
      </c>
      <c r="I187" s="122"/>
      <c r="J187" s="300" t="s">
        <v>1131</v>
      </c>
      <c r="L187" s="75">
        <f>G187*(1-'FORM-I'!$V$22/100)</f>
        <v>273.01260000000002</v>
      </c>
      <c r="N187" s="11" t="e">
        <f>VLOOKUP(B187,$B$11:B186,1,FALSE)</f>
        <v>#N/A</v>
      </c>
      <c r="AH187" s="306"/>
      <c r="AI187" s="305"/>
      <c r="AJ187" s="305"/>
      <c r="AK187" s="307"/>
      <c r="AL187" s="308"/>
    </row>
    <row r="188" spans="1:38" ht="14.4">
      <c r="A188" s="99"/>
      <c r="B188" s="115">
        <v>9255111</v>
      </c>
      <c r="C188" s="116" t="s">
        <v>165</v>
      </c>
      <c r="D188" s="117">
        <v>20</v>
      </c>
      <c r="E188" s="118"/>
      <c r="F188" s="119"/>
      <c r="G188" s="88">
        <v>273.01260000000002</v>
      </c>
      <c r="H188" s="121" t="str">
        <f t="shared" si="6"/>
        <v>CZK</v>
      </c>
      <c r="I188" s="122"/>
      <c r="J188" s="300" t="s">
        <v>1132</v>
      </c>
      <c r="L188" s="75">
        <f>G188*(1-'FORM-I'!$V$22/100)</f>
        <v>273.01260000000002</v>
      </c>
      <c r="N188" s="11" t="e">
        <f>VLOOKUP(B188,$B$11:B187,1,FALSE)</f>
        <v>#N/A</v>
      </c>
      <c r="AH188" s="306"/>
      <c r="AI188" s="305"/>
      <c r="AJ188" s="305"/>
      <c r="AK188" s="307"/>
      <c r="AL188" s="308"/>
    </row>
    <row r="189" spans="1:38" ht="14.4">
      <c r="A189" s="99"/>
      <c r="B189" s="115">
        <v>9255112</v>
      </c>
      <c r="C189" s="116" t="s">
        <v>166</v>
      </c>
      <c r="D189" s="117">
        <v>20</v>
      </c>
      <c r="E189" s="118"/>
      <c r="F189" s="119"/>
      <c r="G189" s="88">
        <v>277.95048000000003</v>
      </c>
      <c r="H189" s="121" t="str">
        <f t="shared" si="6"/>
        <v>CZK</v>
      </c>
      <c r="I189" s="122"/>
      <c r="J189" s="300" t="s">
        <v>1133</v>
      </c>
      <c r="L189" s="75">
        <f>G189*(1-'FORM-I'!$V$22/100)</f>
        <v>277.95048000000003</v>
      </c>
      <c r="N189" s="11" t="e">
        <f>VLOOKUP(B189,$B$11:B188,1,FALSE)</f>
        <v>#N/A</v>
      </c>
      <c r="AH189" s="306"/>
      <c r="AI189" s="305"/>
      <c r="AJ189" s="305"/>
      <c r="AK189" s="307"/>
      <c r="AL189" s="308"/>
    </row>
    <row r="190" spans="1:38" ht="14.4">
      <c r="A190" s="99"/>
      <c r="B190" s="115">
        <v>9255113</v>
      </c>
      <c r="C190" s="116" t="s">
        <v>167</v>
      </c>
      <c r="D190" s="117">
        <v>20</v>
      </c>
      <c r="E190" s="118"/>
      <c r="F190" s="119"/>
      <c r="G190" s="88">
        <v>277.95048000000003</v>
      </c>
      <c r="H190" s="121" t="str">
        <f t="shared" si="6"/>
        <v>CZK</v>
      </c>
      <c r="I190" s="122"/>
      <c r="J190" s="300" t="s">
        <v>1134</v>
      </c>
      <c r="L190" s="75">
        <f>G190*(1-'FORM-I'!$V$22/100)</f>
        <v>277.95048000000003</v>
      </c>
      <c r="N190" s="11" t="e">
        <f>VLOOKUP(B190,$B$11:B189,1,FALSE)</f>
        <v>#N/A</v>
      </c>
      <c r="AH190" s="306"/>
      <c r="AI190" s="305"/>
      <c r="AJ190" s="305"/>
      <c r="AK190" s="307"/>
      <c r="AL190" s="308"/>
    </row>
    <row r="191" spans="1:38" ht="14.4">
      <c r="A191" s="99"/>
      <c r="B191" s="115">
        <v>9255114</v>
      </c>
      <c r="C191" s="116" t="s">
        <v>168</v>
      </c>
      <c r="D191" s="117">
        <v>20</v>
      </c>
      <c r="E191" s="118"/>
      <c r="F191" s="119"/>
      <c r="G191" s="88">
        <v>282.88328000000001</v>
      </c>
      <c r="H191" s="121" t="str">
        <f>IF(G191="","",$H$10)</f>
        <v>CZK</v>
      </c>
      <c r="I191" s="122"/>
      <c r="J191" s="300" t="s">
        <v>1135</v>
      </c>
      <c r="L191" s="75">
        <f>G191*(1-'FORM-I'!$V$22/100)</f>
        <v>282.88328000000001</v>
      </c>
      <c r="N191" s="11" t="e">
        <f>VLOOKUP(B191,$B$11:B190,1,FALSE)</f>
        <v>#N/A</v>
      </c>
      <c r="AH191" s="306"/>
      <c r="AI191" s="305"/>
      <c r="AJ191" s="305"/>
      <c r="AK191" s="307"/>
      <c r="AL191" s="308"/>
    </row>
    <row r="192" spans="1:38" ht="14.4">
      <c r="A192" s="99"/>
      <c r="B192" s="115">
        <v>9255115</v>
      </c>
      <c r="C192" s="116" t="s">
        <v>169</v>
      </c>
      <c r="D192" s="117">
        <v>20</v>
      </c>
      <c r="E192" s="118"/>
      <c r="F192" s="119"/>
      <c r="G192" s="88">
        <v>282.88328000000001</v>
      </c>
      <c r="H192" s="121" t="str">
        <f>IF(G192="","",$H$10)</f>
        <v>CZK</v>
      </c>
      <c r="I192" s="122"/>
      <c r="J192" s="300" t="s">
        <v>1136</v>
      </c>
      <c r="L192" s="75">
        <f>G192*(1-'FORM-I'!$V$22/100)</f>
        <v>282.88328000000001</v>
      </c>
      <c r="N192" s="11" t="e">
        <f>VLOOKUP(B192,$B$11:B191,1,FALSE)</f>
        <v>#N/A</v>
      </c>
      <c r="AH192" s="306"/>
      <c r="AI192" s="305"/>
      <c r="AJ192" s="305"/>
      <c r="AK192" s="307"/>
      <c r="AL192" s="308"/>
    </row>
    <row r="193" spans="1:38" ht="14.4">
      <c r="A193" s="99"/>
      <c r="B193" s="115">
        <v>9255116</v>
      </c>
      <c r="C193" s="116" t="s">
        <v>170</v>
      </c>
      <c r="D193" s="117">
        <v>20</v>
      </c>
      <c r="E193" s="118"/>
      <c r="F193" s="119"/>
      <c r="G193" s="88">
        <v>280.16149000000001</v>
      </c>
      <c r="H193" s="121" t="str">
        <f>IF(G193="","",$H$10)</f>
        <v>CZK</v>
      </c>
      <c r="I193" s="122"/>
      <c r="J193" s="300" t="s">
        <v>1137</v>
      </c>
      <c r="L193" s="75">
        <f>G193*(1-'FORM-I'!$V$22/100)</f>
        <v>280.16149000000001</v>
      </c>
      <c r="N193" s="11" t="e">
        <f>VLOOKUP(B193,$B$11:B192,1,FALSE)</f>
        <v>#N/A</v>
      </c>
      <c r="AH193" s="306"/>
      <c r="AI193" s="305"/>
      <c r="AJ193" s="305"/>
      <c r="AK193" s="307"/>
      <c r="AL193" s="308"/>
    </row>
    <row r="194" spans="1:38" ht="14.4">
      <c r="A194" s="99"/>
      <c r="B194" s="115">
        <v>9255117</v>
      </c>
      <c r="C194" s="116" t="s">
        <v>171</v>
      </c>
      <c r="D194" s="117">
        <v>20</v>
      </c>
      <c r="E194" s="118"/>
      <c r="F194" s="119"/>
      <c r="G194" s="88">
        <v>280.16149000000001</v>
      </c>
      <c r="H194" s="121" t="str">
        <f>IF(G194="","",$H$10)</f>
        <v>CZK</v>
      </c>
      <c r="I194" s="122"/>
      <c r="J194" s="300" t="s">
        <v>1138</v>
      </c>
      <c r="L194" s="75">
        <f>G194*(1-'FORM-I'!$V$22/100)</f>
        <v>280.16149000000001</v>
      </c>
      <c r="N194" s="11" t="e">
        <f>VLOOKUP(B194,$B$11:B193,1,FALSE)</f>
        <v>#N/A</v>
      </c>
      <c r="AH194" s="306"/>
      <c r="AI194" s="305"/>
      <c r="AJ194" s="305"/>
      <c r="AK194" s="307"/>
      <c r="AL194" s="308"/>
    </row>
    <row r="195" spans="1:38" ht="14.4">
      <c r="A195" s="99"/>
      <c r="B195" s="115">
        <v>9255118</v>
      </c>
      <c r="C195" s="116" t="s">
        <v>172</v>
      </c>
      <c r="D195" s="117">
        <v>20</v>
      </c>
      <c r="E195" s="118"/>
      <c r="F195" s="119"/>
      <c r="G195" s="88">
        <v>292.74898000000002</v>
      </c>
      <c r="H195" s="121" t="str">
        <f t="shared" ref="H195:H214" si="7">IF(G195="","",$H$10)</f>
        <v>CZK</v>
      </c>
      <c r="I195" s="122"/>
      <c r="J195" s="300" t="s">
        <v>1139</v>
      </c>
      <c r="L195" s="75">
        <f>G195*(1-'FORM-I'!$V$22/100)</f>
        <v>292.74898000000002</v>
      </c>
      <c r="N195" s="11" t="e">
        <f>VLOOKUP(B195,$B$11:B194,1,FALSE)</f>
        <v>#N/A</v>
      </c>
      <c r="AH195" s="306"/>
      <c r="AI195" s="305"/>
      <c r="AJ195" s="305"/>
      <c r="AK195" s="307"/>
      <c r="AL195" s="308"/>
    </row>
    <row r="196" spans="1:38" ht="14.4">
      <c r="A196" s="99"/>
      <c r="B196" s="115">
        <v>9255119</v>
      </c>
      <c r="C196" s="116" t="s">
        <v>173</v>
      </c>
      <c r="D196" s="117">
        <v>20</v>
      </c>
      <c r="E196" s="118"/>
      <c r="F196" s="119"/>
      <c r="G196" s="88">
        <v>292.74898000000002</v>
      </c>
      <c r="H196" s="121" t="str">
        <f t="shared" si="7"/>
        <v>CZK</v>
      </c>
      <c r="I196" s="122"/>
      <c r="J196" s="300" t="s">
        <v>1140</v>
      </c>
      <c r="L196" s="75">
        <f>G196*(1-'FORM-I'!$V$22/100)</f>
        <v>292.74898000000002</v>
      </c>
      <c r="N196" s="11" t="e">
        <f>VLOOKUP(B196,$B$11:B195,1,FALSE)</f>
        <v>#N/A</v>
      </c>
      <c r="AH196" s="306"/>
      <c r="AI196" s="305"/>
      <c r="AJ196" s="305"/>
      <c r="AK196" s="307"/>
      <c r="AL196" s="308"/>
    </row>
    <row r="197" spans="1:38" ht="14.4">
      <c r="A197" s="99"/>
      <c r="B197" s="115">
        <v>9255120</v>
      </c>
      <c r="C197" s="116" t="s">
        <v>174</v>
      </c>
      <c r="D197" s="117">
        <v>20</v>
      </c>
      <c r="E197" s="118"/>
      <c r="F197" s="119"/>
      <c r="G197" s="88">
        <v>300.18995999999999</v>
      </c>
      <c r="H197" s="121" t="str">
        <f t="shared" si="7"/>
        <v>CZK</v>
      </c>
      <c r="I197" s="122"/>
      <c r="J197" s="300" t="s">
        <v>1141</v>
      </c>
      <c r="L197" s="75">
        <f>G197*(1-'FORM-I'!$V$22/100)</f>
        <v>300.18995999999999</v>
      </c>
      <c r="N197" s="11" t="e">
        <f>VLOOKUP(B197,$B$11:B196,1,FALSE)</f>
        <v>#N/A</v>
      </c>
      <c r="AH197" s="306"/>
      <c r="AI197" s="305"/>
      <c r="AJ197" s="305"/>
      <c r="AK197" s="307"/>
      <c r="AL197" s="308"/>
    </row>
    <row r="198" spans="1:38" ht="14.4">
      <c r="A198" s="99"/>
      <c r="B198" s="153">
        <v>9255121</v>
      </c>
      <c r="C198" s="154" t="s">
        <v>175</v>
      </c>
      <c r="D198" s="155">
        <v>20</v>
      </c>
      <c r="E198" s="156"/>
      <c r="F198" s="157"/>
      <c r="G198" s="88">
        <v>300.18995999999999</v>
      </c>
      <c r="H198" s="158" t="str">
        <f t="shared" si="7"/>
        <v>CZK</v>
      </c>
      <c r="I198" s="159"/>
      <c r="J198" s="302" t="s">
        <v>1142</v>
      </c>
      <c r="L198" s="75">
        <f>G198*(1-'FORM-I'!$V$22/100)</f>
        <v>300.18995999999999</v>
      </c>
      <c r="N198" s="11" t="e">
        <f>VLOOKUP(B198,$B$11:B197,1,FALSE)</f>
        <v>#N/A</v>
      </c>
      <c r="AH198" s="306"/>
      <c r="AI198" s="305"/>
      <c r="AJ198" s="305"/>
      <c r="AK198" s="307"/>
      <c r="AL198" s="308"/>
    </row>
    <row r="199" spans="1:38" ht="14.4">
      <c r="A199" s="107"/>
      <c r="B199" s="146">
        <v>9255188</v>
      </c>
      <c r="C199" s="147" t="s">
        <v>176</v>
      </c>
      <c r="D199" s="148">
        <v>20</v>
      </c>
      <c r="E199" s="149"/>
      <c r="F199" s="150"/>
      <c r="G199" s="88">
        <v>268.07722999999999</v>
      </c>
      <c r="H199" s="151" t="str">
        <f t="shared" si="7"/>
        <v>CZK</v>
      </c>
      <c r="I199" s="152"/>
      <c r="J199" s="301" t="s">
        <v>1180</v>
      </c>
      <c r="L199" s="75">
        <f>G199*(1-'FORM-I'!$V$22/100)</f>
        <v>268.07722999999999</v>
      </c>
      <c r="N199" s="11" t="e">
        <f>VLOOKUP(B199,$B$11:B198,1,FALSE)</f>
        <v>#N/A</v>
      </c>
      <c r="AH199" s="306"/>
      <c r="AI199" s="305"/>
      <c r="AJ199" s="305"/>
      <c r="AK199" s="307"/>
      <c r="AL199" s="308"/>
    </row>
    <row r="200" spans="1:38" ht="14.4">
      <c r="A200" s="107"/>
      <c r="B200" s="115">
        <v>9255189</v>
      </c>
      <c r="C200" s="116" t="s">
        <v>177</v>
      </c>
      <c r="D200" s="117">
        <v>20</v>
      </c>
      <c r="E200" s="118"/>
      <c r="F200" s="119"/>
      <c r="G200" s="88">
        <v>268.07722999999999</v>
      </c>
      <c r="H200" s="121" t="str">
        <f t="shared" si="7"/>
        <v>CZK</v>
      </c>
      <c r="I200" s="122"/>
      <c r="J200" s="300" t="s">
        <v>1181</v>
      </c>
      <c r="L200" s="75">
        <f>G200*(1-'FORM-I'!$V$22/100)</f>
        <v>268.07722999999999</v>
      </c>
      <c r="N200" s="11" t="e">
        <f>VLOOKUP(B200,$B$11:B199,1,FALSE)</f>
        <v>#N/A</v>
      </c>
      <c r="AH200" s="306"/>
      <c r="AI200" s="305"/>
      <c r="AJ200" s="305"/>
      <c r="AK200" s="307"/>
      <c r="AL200" s="308"/>
    </row>
    <row r="201" spans="1:38" ht="14.4">
      <c r="A201" s="107"/>
      <c r="B201" s="115">
        <v>9255190</v>
      </c>
      <c r="C201" s="116" t="s">
        <v>178</v>
      </c>
      <c r="D201" s="117">
        <v>20</v>
      </c>
      <c r="E201" s="118"/>
      <c r="F201" s="119"/>
      <c r="G201" s="88">
        <v>273.01260000000002</v>
      </c>
      <c r="H201" s="121" t="str">
        <f t="shared" si="7"/>
        <v>CZK</v>
      </c>
      <c r="I201" s="122"/>
      <c r="J201" s="300" t="s">
        <v>1182</v>
      </c>
      <c r="L201" s="75">
        <f>G201*(1-'FORM-I'!$V$22/100)</f>
        <v>273.01260000000002</v>
      </c>
      <c r="N201" s="11" t="e">
        <f>VLOOKUP(B201,$B$11:B200,1,FALSE)</f>
        <v>#N/A</v>
      </c>
      <c r="AH201" s="306"/>
      <c r="AI201" s="305"/>
      <c r="AJ201" s="305"/>
      <c r="AK201" s="307"/>
      <c r="AL201" s="308"/>
    </row>
    <row r="202" spans="1:38" ht="14.4">
      <c r="A202" s="107"/>
      <c r="B202" s="115">
        <v>9255191</v>
      </c>
      <c r="C202" s="116" t="s">
        <v>179</v>
      </c>
      <c r="D202" s="117">
        <v>20</v>
      </c>
      <c r="E202" s="118"/>
      <c r="F202" s="119"/>
      <c r="G202" s="88">
        <v>273.01260000000002</v>
      </c>
      <c r="H202" s="121" t="str">
        <f t="shared" si="7"/>
        <v>CZK</v>
      </c>
      <c r="I202" s="122"/>
      <c r="J202" s="300" t="s">
        <v>1183</v>
      </c>
      <c r="L202" s="75">
        <f>G202*(1-'FORM-I'!$V$22/100)</f>
        <v>273.01260000000002</v>
      </c>
      <c r="N202" s="11" t="e">
        <f>VLOOKUP(B202,$B$11:B201,1,FALSE)</f>
        <v>#N/A</v>
      </c>
      <c r="AH202" s="306"/>
      <c r="AI202" s="305"/>
      <c r="AJ202" s="305"/>
      <c r="AK202" s="307"/>
      <c r="AL202" s="308"/>
    </row>
    <row r="203" spans="1:38" ht="14.4">
      <c r="A203" s="107"/>
      <c r="B203" s="115">
        <v>9255192</v>
      </c>
      <c r="C203" s="116" t="s">
        <v>180</v>
      </c>
      <c r="D203" s="117">
        <v>20</v>
      </c>
      <c r="E203" s="118"/>
      <c r="F203" s="119"/>
      <c r="G203" s="88">
        <v>277.95048000000003</v>
      </c>
      <c r="H203" s="121" t="str">
        <f t="shared" si="7"/>
        <v>CZK</v>
      </c>
      <c r="I203" s="122"/>
      <c r="J203" s="300" t="s">
        <v>1184</v>
      </c>
      <c r="L203" s="75">
        <f>G203*(1-'FORM-I'!$V$22/100)</f>
        <v>277.95048000000003</v>
      </c>
      <c r="N203" s="11" t="e">
        <f>VLOOKUP(B203,$B$11:B202,1,FALSE)</f>
        <v>#N/A</v>
      </c>
      <c r="AH203" s="306"/>
      <c r="AI203" s="305"/>
      <c r="AJ203" s="305"/>
      <c r="AK203" s="307"/>
      <c r="AL203" s="308"/>
    </row>
    <row r="204" spans="1:38" ht="14.4">
      <c r="A204" s="107"/>
      <c r="B204" s="115">
        <v>9255193</v>
      </c>
      <c r="C204" s="116" t="s">
        <v>181</v>
      </c>
      <c r="D204" s="117">
        <v>20</v>
      </c>
      <c r="E204" s="118"/>
      <c r="F204" s="119"/>
      <c r="G204" s="88">
        <v>277.95048000000003</v>
      </c>
      <c r="H204" s="121" t="str">
        <f t="shared" si="7"/>
        <v>CZK</v>
      </c>
      <c r="I204" s="122"/>
      <c r="J204" s="300" t="s">
        <v>1185</v>
      </c>
      <c r="L204" s="75">
        <f>G204*(1-'FORM-I'!$V$22/100)</f>
        <v>277.95048000000003</v>
      </c>
      <c r="N204" s="11" t="e">
        <f>VLOOKUP(B204,$B$11:B203,1,FALSE)</f>
        <v>#N/A</v>
      </c>
      <c r="AH204" s="306"/>
      <c r="AI204" s="305"/>
      <c r="AJ204" s="305"/>
      <c r="AK204" s="307"/>
      <c r="AL204" s="308"/>
    </row>
    <row r="205" spans="1:38" ht="14.4">
      <c r="A205" s="107"/>
      <c r="B205" s="115">
        <v>9255194</v>
      </c>
      <c r="C205" s="116" t="s">
        <v>182</v>
      </c>
      <c r="D205" s="117">
        <v>20</v>
      </c>
      <c r="E205" s="118"/>
      <c r="F205" s="119"/>
      <c r="G205" s="88">
        <v>282.88328000000001</v>
      </c>
      <c r="H205" s="121" t="str">
        <f t="shared" si="7"/>
        <v>CZK</v>
      </c>
      <c r="I205" s="122"/>
      <c r="J205" s="300" t="s">
        <v>1186</v>
      </c>
      <c r="L205" s="75">
        <f>G205*(1-'FORM-I'!$V$22/100)</f>
        <v>282.88328000000001</v>
      </c>
      <c r="N205" s="11" t="e">
        <f>VLOOKUP(B205,$B$11:B204,1,FALSE)</f>
        <v>#N/A</v>
      </c>
      <c r="AH205" s="306"/>
      <c r="AI205" s="305"/>
      <c r="AJ205" s="305"/>
      <c r="AK205" s="307"/>
      <c r="AL205" s="308"/>
    </row>
    <row r="206" spans="1:38" ht="14.4">
      <c r="A206" s="107"/>
      <c r="B206" s="115">
        <v>9255195</v>
      </c>
      <c r="C206" s="116" t="s">
        <v>183</v>
      </c>
      <c r="D206" s="117">
        <v>20</v>
      </c>
      <c r="E206" s="118"/>
      <c r="F206" s="119"/>
      <c r="G206" s="88">
        <v>282.88328000000001</v>
      </c>
      <c r="H206" s="121" t="str">
        <f t="shared" si="7"/>
        <v>CZK</v>
      </c>
      <c r="I206" s="122"/>
      <c r="J206" s="300" t="s">
        <v>1187</v>
      </c>
      <c r="L206" s="75">
        <f>G206*(1-'FORM-I'!$V$22/100)</f>
        <v>282.88328000000001</v>
      </c>
      <c r="N206" s="11" t="e">
        <f>VLOOKUP(B206,$B$11:B205,1,FALSE)</f>
        <v>#N/A</v>
      </c>
      <c r="AH206" s="306"/>
      <c r="AI206" s="305"/>
      <c r="AJ206" s="305"/>
      <c r="AK206" s="307"/>
      <c r="AL206" s="308"/>
    </row>
    <row r="207" spans="1:38" ht="14.4">
      <c r="A207" s="107"/>
      <c r="B207" s="115">
        <v>9255196</v>
      </c>
      <c r="C207" s="116" t="s">
        <v>184</v>
      </c>
      <c r="D207" s="117">
        <v>20</v>
      </c>
      <c r="E207" s="118"/>
      <c r="F207" s="119"/>
      <c r="G207" s="88">
        <v>280.16149000000001</v>
      </c>
      <c r="H207" s="121" t="str">
        <f t="shared" si="7"/>
        <v>CZK</v>
      </c>
      <c r="I207" s="122"/>
      <c r="J207" s="300" t="s">
        <v>1188</v>
      </c>
      <c r="L207" s="75">
        <f>G207*(1-'FORM-I'!$V$22/100)</f>
        <v>280.16149000000001</v>
      </c>
      <c r="N207" s="11" t="e">
        <f>VLOOKUP(B207,$B$11:B206,1,FALSE)</f>
        <v>#N/A</v>
      </c>
      <c r="AH207" s="306"/>
      <c r="AI207" s="305"/>
      <c r="AJ207" s="305"/>
      <c r="AK207" s="307"/>
      <c r="AL207" s="308"/>
    </row>
    <row r="208" spans="1:38" ht="14.4">
      <c r="A208" s="107"/>
      <c r="B208" s="115">
        <v>9255197</v>
      </c>
      <c r="C208" s="116" t="s">
        <v>185</v>
      </c>
      <c r="D208" s="117">
        <v>20</v>
      </c>
      <c r="E208" s="118"/>
      <c r="F208" s="119"/>
      <c r="G208" s="88">
        <v>280.16149000000001</v>
      </c>
      <c r="H208" s="121" t="str">
        <f t="shared" si="7"/>
        <v>CZK</v>
      </c>
      <c r="I208" s="122"/>
      <c r="J208" s="300" t="s">
        <v>1189</v>
      </c>
      <c r="L208" s="75">
        <f>G208*(1-'FORM-I'!$V$22/100)</f>
        <v>280.16149000000001</v>
      </c>
      <c r="N208" s="11" t="e">
        <f>VLOOKUP(B208,$B$11:B207,1,FALSE)</f>
        <v>#N/A</v>
      </c>
      <c r="AH208" s="306"/>
      <c r="AI208" s="305"/>
      <c r="AJ208" s="305"/>
      <c r="AK208" s="307"/>
      <c r="AL208" s="308"/>
    </row>
    <row r="209" spans="1:38" ht="14.4">
      <c r="A209" s="107"/>
      <c r="B209" s="115">
        <v>9255198</v>
      </c>
      <c r="C209" s="116" t="s">
        <v>186</v>
      </c>
      <c r="D209" s="117">
        <v>20</v>
      </c>
      <c r="E209" s="118"/>
      <c r="F209" s="119"/>
      <c r="G209" s="88">
        <v>292.74898000000002</v>
      </c>
      <c r="H209" s="121" t="str">
        <f t="shared" si="7"/>
        <v>CZK</v>
      </c>
      <c r="I209" s="122"/>
      <c r="J209" s="300" t="s">
        <v>1190</v>
      </c>
      <c r="L209" s="75">
        <f>G209*(1-'FORM-I'!$V$22/100)</f>
        <v>292.74898000000002</v>
      </c>
      <c r="N209" s="11" t="e">
        <f>VLOOKUP(B209,$B$11:B208,1,FALSE)</f>
        <v>#N/A</v>
      </c>
      <c r="AH209" s="306"/>
      <c r="AI209" s="305"/>
      <c r="AJ209" s="305"/>
      <c r="AK209" s="307"/>
      <c r="AL209" s="308"/>
    </row>
    <row r="210" spans="1:38" ht="14.4">
      <c r="A210" s="107"/>
      <c r="B210" s="115">
        <v>9255199</v>
      </c>
      <c r="C210" s="116" t="s">
        <v>187</v>
      </c>
      <c r="D210" s="117">
        <v>20</v>
      </c>
      <c r="E210" s="118"/>
      <c r="F210" s="119"/>
      <c r="G210" s="88">
        <v>292.74898000000002</v>
      </c>
      <c r="H210" s="121" t="str">
        <f t="shared" si="7"/>
        <v>CZK</v>
      </c>
      <c r="I210" s="122"/>
      <c r="J210" s="300" t="s">
        <v>1191</v>
      </c>
      <c r="L210" s="75">
        <f>G210*(1-'FORM-I'!$V$22/100)</f>
        <v>292.74898000000002</v>
      </c>
      <c r="N210" s="11" t="e">
        <f>VLOOKUP(B210,$B$11:B209,1,FALSE)</f>
        <v>#N/A</v>
      </c>
      <c r="AH210" s="306"/>
      <c r="AI210" s="305"/>
      <c r="AJ210" s="305"/>
      <c r="AK210" s="307"/>
      <c r="AL210" s="308"/>
    </row>
    <row r="211" spans="1:38" ht="14.4">
      <c r="A211" s="107"/>
      <c r="B211" s="115">
        <v>9255200</v>
      </c>
      <c r="C211" s="116" t="s">
        <v>188</v>
      </c>
      <c r="D211" s="117">
        <v>20</v>
      </c>
      <c r="E211" s="118"/>
      <c r="F211" s="119"/>
      <c r="G211" s="88">
        <v>300.18995999999999</v>
      </c>
      <c r="H211" s="121" t="str">
        <f t="shared" si="7"/>
        <v>CZK</v>
      </c>
      <c r="I211" s="122"/>
      <c r="J211" s="300" t="s">
        <v>1192</v>
      </c>
      <c r="L211" s="75">
        <f>G211*(1-'FORM-I'!$V$22/100)</f>
        <v>300.18995999999999</v>
      </c>
      <c r="N211" s="11" t="e">
        <f>VLOOKUP(B211,$B$11:B210,1,FALSE)</f>
        <v>#N/A</v>
      </c>
      <c r="AH211" s="306"/>
      <c r="AI211" s="305"/>
      <c r="AJ211" s="305"/>
      <c r="AK211" s="307"/>
      <c r="AL211" s="308"/>
    </row>
    <row r="212" spans="1:38" ht="14.4">
      <c r="A212" s="107"/>
      <c r="B212" s="153">
        <v>9255201</v>
      </c>
      <c r="C212" s="154" t="s">
        <v>189</v>
      </c>
      <c r="D212" s="155">
        <v>20</v>
      </c>
      <c r="E212" s="156"/>
      <c r="F212" s="157"/>
      <c r="G212" s="88">
        <v>300.18995999999999</v>
      </c>
      <c r="H212" s="158" t="str">
        <f t="shared" si="7"/>
        <v>CZK</v>
      </c>
      <c r="I212" s="159"/>
      <c r="J212" s="300" t="s">
        <v>1193</v>
      </c>
      <c r="L212" s="75">
        <f>G212*(1-'FORM-I'!$V$22/100)</f>
        <v>300.18995999999999</v>
      </c>
      <c r="N212" s="11" t="e">
        <f>VLOOKUP(B212,$B$11:B211,1,FALSE)</f>
        <v>#N/A</v>
      </c>
      <c r="AH212" s="306"/>
      <c r="AI212" s="305"/>
      <c r="AJ212" s="305"/>
      <c r="AK212" s="307"/>
      <c r="AL212" s="308"/>
    </row>
    <row r="213" spans="1:38" ht="14.4">
      <c r="B213" s="146">
        <v>9257884</v>
      </c>
      <c r="C213" s="147" t="s">
        <v>190</v>
      </c>
      <c r="D213" s="148">
        <v>200</v>
      </c>
      <c r="E213" s="149"/>
      <c r="F213" s="150"/>
      <c r="G213" s="88">
        <v>32.920310000000001</v>
      </c>
      <c r="H213" s="151" t="str">
        <f t="shared" si="7"/>
        <v>CZK</v>
      </c>
      <c r="I213" s="152"/>
      <c r="J213" s="300" t="s">
        <v>1461</v>
      </c>
      <c r="L213" s="75">
        <f>G213*(1-'FORM-I'!$V$22/100)</f>
        <v>32.920310000000001</v>
      </c>
      <c r="N213" s="11" t="e">
        <f>VLOOKUP(B213,$B$11:B212,1,FALSE)</f>
        <v>#N/A</v>
      </c>
      <c r="AH213" s="306"/>
      <c r="AI213" s="305"/>
      <c r="AJ213" s="305"/>
      <c r="AK213" s="307"/>
      <c r="AL213" s="308"/>
    </row>
    <row r="214" spans="1:38" ht="14.4">
      <c r="B214" s="153">
        <v>9257885</v>
      </c>
      <c r="C214" s="154" t="s">
        <v>191</v>
      </c>
      <c r="D214" s="155">
        <v>200</v>
      </c>
      <c r="E214" s="156"/>
      <c r="F214" s="157"/>
      <c r="G214" s="88">
        <v>33.53387</v>
      </c>
      <c r="H214" s="158" t="str">
        <f t="shared" si="7"/>
        <v>CZK</v>
      </c>
      <c r="I214" s="159"/>
      <c r="J214" s="302" t="s">
        <v>1462</v>
      </c>
      <c r="L214" s="75">
        <f>G214*(1-'FORM-I'!$V$22/100)</f>
        <v>33.53387</v>
      </c>
      <c r="N214" s="11" t="e">
        <f>VLOOKUP(B214,$B$11:B213,1,FALSE)</f>
        <v>#N/A</v>
      </c>
      <c r="AH214" s="306"/>
      <c r="AI214" s="305"/>
      <c r="AJ214" s="305"/>
      <c r="AK214" s="307"/>
      <c r="AL214" s="308"/>
    </row>
    <row r="215" spans="1:38" ht="14.4">
      <c r="B215" s="153"/>
      <c r="C215" s="154"/>
      <c r="D215" s="155"/>
      <c r="E215" s="156"/>
      <c r="F215" s="157"/>
      <c r="G215" s="88"/>
      <c r="H215" s="158"/>
      <c r="I215" s="159"/>
      <c r="J215" s="303"/>
      <c r="L215" s="75">
        <f>G215*(1-'FORM-I'!$V$22/100)</f>
        <v>0</v>
      </c>
      <c r="N215" s="11" t="e">
        <f>VLOOKUP(B215,$B$11:B214,1,FALSE)</f>
        <v>#N/A</v>
      </c>
      <c r="AH215" s="306"/>
      <c r="AI215" s="305"/>
      <c r="AJ215" s="305"/>
      <c r="AK215" s="307"/>
      <c r="AL215" s="308"/>
    </row>
    <row r="216" spans="1:38" ht="14.4">
      <c r="A216" s="67"/>
      <c r="B216" s="146">
        <v>9255262</v>
      </c>
      <c r="C216" s="147" t="s">
        <v>192</v>
      </c>
      <c r="D216" s="148">
        <v>1</v>
      </c>
      <c r="E216" s="149"/>
      <c r="F216" s="150"/>
      <c r="G216" s="88"/>
      <c r="H216" s="151" t="str">
        <f t="shared" ref="H216:H218" si="8">IF(G216="","",$H$10)</f>
        <v/>
      </c>
      <c r="I216" s="152"/>
      <c r="J216" s="301"/>
      <c r="L216" s="75">
        <f>G216*(1-'FORM-I'!$V$22/100)</f>
        <v>0</v>
      </c>
      <c r="N216" s="11" t="e">
        <f>VLOOKUP(B216,$B$11:B215,1,FALSE)</f>
        <v>#N/A</v>
      </c>
      <c r="AH216" s="306"/>
      <c r="AI216" s="305"/>
      <c r="AJ216" s="305"/>
      <c r="AK216" s="307"/>
      <c r="AL216" s="308"/>
    </row>
    <row r="217" spans="1:38" ht="14.4">
      <c r="A217" s="67"/>
      <c r="B217" s="115">
        <v>9255263</v>
      </c>
      <c r="C217" s="116" t="s">
        <v>193</v>
      </c>
      <c r="D217" s="117">
        <v>1</v>
      </c>
      <c r="E217" s="118"/>
      <c r="F217" s="119"/>
      <c r="G217" s="88"/>
      <c r="H217" s="121" t="str">
        <f t="shared" si="8"/>
        <v/>
      </c>
      <c r="I217" s="122"/>
      <c r="J217" s="300"/>
      <c r="L217" s="75">
        <f>G217*(1-'FORM-I'!$V$22/100)</f>
        <v>0</v>
      </c>
      <c r="N217" s="11" t="e">
        <f>VLOOKUP(B217,$B$11:B216,1,FALSE)</f>
        <v>#N/A</v>
      </c>
      <c r="AH217" s="306"/>
      <c r="AI217" s="305"/>
      <c r="AJ217" s="305"/>
      <c r="AK217" s="307"/>
      <c r="AL217" s="308"/>
    </row>
    <row r="218" spans="1:38" ht="14.4">
      <c r="A218" s="67"/>
      <c r="B218" s="115">
        <v>9255264</v>
      </c>
      <c r="C218" s="116" t="s">
        <v>194</v>
      </c>
      <c r="D218" s="117">
        <v>1</v>
      </c>
      <c r="E218" s="118"/>
      <c r="F218" s="119"/>
      <c r="G218" s="88"/>
      <c r="H218" s="121" t="str">
        <f t="shared" si="8"/>
        <v/>
      </c>
      <c r="I218" s="122"/>
      <c r="J218" s="300"/>
      <c r="L218" s="75">
        <f>G218*(1-'FORM-I'!$V$22/100)</f>
        <v>0</v>
      </c>
      <c r="N218" s="11" t="e">
        <f>VLOOKUP(B218,$B$11:B217,1,FALSE)</f>
        <v>#N/A</v>
      </c>
      <c r="AH218" s="306"/>
      <c r="AI218" s="305"/>
      <c r="AJ218" s="305"/>
      <c r="AK218" s="307"/>
      <c r="AL218" s="308"/>
    </row>
    <row r="219" spans="1:38" ht="14.4">
      <c r="A219" s="67"/>
      <c r="B219" s="115">
        <v>9255265</v>
      </c>
      <c r="C219" s="116" t="s">
        <v>195</v>
      </c>
      <c r="D219" s="117">
        <v>1</v>
      </c>
      <c r="E219" s="118"/>
      <c r="F219" s="119"/>
      <c r="G219" s="88"/>
      <c r="H219" s="121" t="str">
        <f>IF(G219="","",$H$10)</f>
        <v/>
      </c>
      <c r="I219" s="122"/>
      <c r="J219" s="300"/>
      <c r="L219" s="75">
        <f>G219*(1-'FORM-I'!$V$22/100)</f>
        <v>0</v>
      </c>
      <c r="N219" s="11" t="e">
        <f>VLOOKUP(B219,$B$11:B218,1,FALSE)</f>
        <v>#N/A</v>
      </c>
      <c r="AH219" s="306"/>
      <c r="AI219" s="305"/>
      <c r="AJ219" s="305"/>
      <c r="AK219" s="307"/>
      <c r="AL219" s="308"/>
    </row>
    <row r="220" spans="1:38" ht="14.4">
      <c r="A220" s="67"/>
      <c r="B220" s="115">
        <v>9255266</v>
      </c>
      <c r="C220" s="116" t="s">
        <v>196</v>
      </c>
      <c r="D220" s="117">
        <v>1</v>
      </c>
      <c r="E220" s="118"/>
      <c r="F220" s="119"/>
      <c r="G220" s="88"/>
      <c r="H220" s="121" t="str">
        <f>IF(G220="","",$H$10)</f>
        <v/>
      </c>
      <c r="I220" s="122"/>
      <c r="J220" s="300"/>
      <c r="L220" s="75">
        <f>G220*(1-'FORM-I'!$V$22/100)</f>
        <v>0</v>
      </c>
      <c r="N220" s="11" t="e">
        <f>VLOOKUP(B220,$B$11:B219,1,FALSE)</f>
        <v>#N/A</v>
      </c>
      <c r="AH220" s="306"/>
      <c r="AI220" s="305"/>
      <c r="AJ220" s="305"/>
      <c r="AK220" s="307"/>
      <c r="AL220" s="308"/>
    </row>
    <row r="221" spans="1:38" ht="14.4">
      <c r="A221" s="67"/>
      <c r="B221" s="115">
        <v>9255267</v>
      </c>
      <c r="C221" s="116" t="s">
        <v>197</v>
      </c>
      <c r="D221" s="117">
        <v>1</v>
      </c>
      <c r="E221" s="118"/>
      <c r="F221" s="119"/>
      <c r="G221" s="88"/>
      <c r="H221" s="121" t="str">
        <f>IF(G221="","",$H$10)</f>
        <v/>
      </c>
      <c r="I221" s="122"/>
      <c r="J221" s="300"/>
      <c r="L221" s="75">
        <f>G221*(1-'FORM-I'!$V$22/100)</f>
        <v>0</v>
      </c>
      <c r="N221" s="11" t="e">
        <f>VLOOKUP(B221,$B$11:B220,1,FALSE)</f>
        <v>#N/A</v>
      </c>
      <c r="AH221" s="306"/>
      <c r="AI221" s="305"/>
      <c r="AJ221" s="305"/>
      <c r="AK221" s="307"/>
      <c r="AL221" s="308"/>
    </row>
    <row r="222" spans="1:38" ht="14.4">
      <c r="A222" s="67"/>
      <c r="B222" s="115">
        <v>9255268</v>
      </c>
      <c r="C222" s="116" t="s">
        <v>198</v>
      </c>
      <c r="D222" s="117">
        <v>1</v>
      </c>
      <c r="E222" s="118"/>
      <c r="F222" s="119"/>
      <c r="G222" s="88"/>
      <c r="H222" s="121" t="str">
        <f>IF(G222="","",$H$10)</f>
        <v/>
      </c>
      <c r="I222" s="122"/>
      <c r="J222" s="300"/>
      <c r="L222" s="75">
        <f>G222*(1-'FORM-I'!$V$22/100)</f>
        <v>0</v>
      </c>
      <c r="N222" s="11" t="e">
        <f>VLOOKUP(B222,$B$11:B221,1,FALSE)</f>
        <v>#N/A</v>
      </c>
      <c r="AH222" s="306"/>
      <c r="AI222" s="305"/>
      <c r="AJ222" s="305"/>
      <c r="AK222" s="307"/>
      <c r="AL222" s="308"/>
    </row>
    <row r="223" spans="1:38" ht="14.4">
      <c r="A223" s="67"/>
      <c r="B223" s="115">
        <v>9255269</v>
      </c>
      <c r="C223" s="116" t="s">
        <v>199</v>
      </c>
      <c r="D223" s="117">
        <v>1</v>
      </c>
      <c r="E223" s="118"/>
      <c r="F223" s="119"/>
      <c r="G223" s="88"/>
      <c r="H223" s="121" t="str">
        <f>IF(G223="","",$H$10)</f>
        <v/>
      </c>
      <c r="I223" s="122"/>
      <c r="J223" s="300"/>
      <c r="L223" s="75">
        <f>G223*(1-'FORM-I'!$V$22/100)</f>
        <v>0</v>
      </c>
      <c r="N223" s="11" t="e">
        <f>VLOOKUP(B223,$B$11:B222,1,FALSE)</f>
        <v>#N/A</v>
      </c>
      <c r="AH223" s="306"/>
      <c r="AI223" s="305"/>
      <c r="AJ223" s="305"/>
      <c r="AK223" s="307"/>
      <c r="AL223" s="308"/>
    </row>
    <row r="224" spans="1:38" ht="14.4">
      <c r="A224" s="67"/>
      <c r="B224" s="153">
        <v>9255270</v>
      </c>
      <c r="C224" s="154" t="s">
        <v>200</v>
      </c>
      <c r="D224" s="155">
        <v>1</v>
      </c>
      <c r="E224" s="156"/>
      <c r="F224" s="157"/>
      <c r="G224" s="88"/>
      <c r="H224" s="158" t="str">
        <f t="shared" ref="H224:H225" si="9">IF(G224="","",$H$10)</f>
        <v/>
      </c>
      <c r="I224" s="159"/>
      <c r="J224" s="302"/>
      <c r="L224" s="75">
        <f>G224*(1-'FORM-I'!$V$22/100)</f>
        <v>0</v>
      </c>
      <c r="N224" s="11" t="e">
        <f>VLOOKUP(B224,$B$11:B223,1,FALSE)</f>
        <v>#N/A</v>
      </c>
      <c r="AH224" s="306"/>
      <c r="AI224" s="305"/>
      <c r="AJ224" s="305"/>
      <c r="AK224" s="307"/>
      <c r="AL224" s="308"/>
    </row>
    <row r="225" spans="1:38" ht="14.4">
      <c r="A225" s="99"/>
      <c r="B225" s="146">
        <v>9255302</v>
      </c>
      <c r="C225" s="147" t="s">
        <v>201</v>
      </c>
      <c r="D225" s="148">
        <v>1</v>
      </c>
      <c r="E225" s="149"/>
      <c r="F225" s="150"/>
      <c r="G225" s="88"/>
      <c r="H225" s="151" t="str">
        <f t="shared" si="9"/>
        <v/>
      </c>
      <c r="I225" s="152"/>
      <c r="J225" s="301"/>
      <c r="L225" s="75">
        <f>G225*(1-'FORM-I'!$V$22/100)</f>
        <v>0</v>
      </c>
      <c r="N225" s="11" t="e">
        <f>VLOOKUP(B225,$B$11:B224,1,FALSE)</f>
        <v>#N/A</v>
      </c>
      <c r="AH225" s="306"/>
      <c r="AI225" s="305"/>
      <c r="AJ225" s="305"/>
      <c r="AK225" s="307"/>
      <c r="AL225" s="308"/>
    </row>
    <row r="226" spans="1:38" ht="14.4">
      <c r="A226" s="99"/>
      <c r="B226" s="115">
        <v>9255303</v>
      </c>
      <c r="C226" s="116" t="s">
        <v>202</v>
      </c>
      <c r="D226" s="117">
        <v>1</v>
      </c>
      <c r="E226" s="118"/>
      <c r="F226" s="119"/>
      <c r="G226" s="88"/>
      <c r="H226" s="121" t="str">
        <f>IF(G226="","",$H$10)</f>
        <v/>
      </c>
      <c r="I226" s="122"/>
      <c r="J226" s="300"/>
      <c r="L226" s="75">
        <f>G226*(1-'FORM-I'!$V$22/100)</f>
        <v>0</v>
      </c>
      <c r="N226" s="11" t="e">
        <f>VLOOKUP(B226,$B$11:B225,1,FALSE)</f>
        <v>#N/A</v>
      </c>
      <c r="AH226" s="306"/>
      <c r="AI226" s="305"/>
      <c r="AJ226" s="305"/>
      <c r="AK226" s="307"/>
      <c r="AL226" s="308"/>
    </row>
    <row r="227" spans="1:38" ht="14.4">
      <c r="A227" s="99"/>
      <c r="B227" s="115">
        <v>9255304</v>
      </c>
      <c r="C227" s="116" t="s">
        <v>203</v>
      </c>
      <c r="D227" s="117">
        <v>1</v>
      </c>
      <c r="E227" s="118"/>
      <c r="F227" s="119"/>
      <c r="G227" s="88"/>
      <c r="H227" s="121" t="str">
        <f>IF(G227="","",$H$10)</f>
        <v/>
      </c>
      <c r="I227" s="122"/>
      <c r="J227" s="300"/>
      <c r="L227" s="75">
        <f>G227*(1-'FORM-I'!$V$22/100)</f>
        <v>0</v>
      </c>
      <c r="N227" s="11" t="e">
        <f>VLOOKUP(B227,$B$11:B226,1,FALSE)</f>
        <v>#N/A</v>
      </c>
      <c r="AH227" s="306"/>
      <c r="AI227" s="305"/>
      <c r="AJ227" s="305"/>
      <c r="AK227" s="307"/>
      <c r="AL227" s="308"/>
    </row>
    <row r="228" spans="1:38" ht="14.4">
      <c r="A228" s="99"/>
      <c r="B228" s="115">
        <v>9255305</v>
      </c>
      <c r="C228" s="116" t="s">
        <v>204</v>
      </c>
      <c r="D228" s="117">
        <v>1</v>
      </c>
      <c r="E228" s="118"/>
      <c r="F228" s="119"/>
      <c r="G228" s="88"/>
      <c r="H228" s="121" t="str">
        <f>IF(G228="","",$H$10)</f>
        <v/>
      </c>
      <c r="I228" s="122"/>
      <c r="J228" s="300"/>
      <c r="L228" s="75">
        <f>G228*(1-'FORM-I'!$V$22/100)</f>
        <v>0</v>
      </c>
      <c r="N228" s="11" t="e">
        <f>VLOOKUP(B228,$B$11:B227,1,FALSE)</f>
        <v>#N/A</v>
      </c>
      <c r="AH228" s="306"/>
      <c r="AI228" s="305"/>
      <c r="AJ228" s="305"/>
      <c r="AK228" s="307"/>
      <c r="AL228" s="308"/>
    </row>
    <row r="229" spans="1:38" ht="14.4">
      <c r="A229" s="99"/>
      <c r="B229" s="115">
        <v>9255306</v>
      </c>
      <c r="C229" s="116" t="s">
        <v>205</v>
      </c>
      <c r="D229" s="117">
        <v>1</v>
      </c>
      <c r="E229" s="118"/>
      <c r="F229" s="119"/>
      <c r="G229" s="88"/>
      <c r="H229" s="121" t="str">
        <f t="shared" ref="H229:H292" si="10">IF(G229="","",$H$10)</f>
        <v/>
      </c>
      <c r="I229" s="122"/>
      <c r="J229" s="300"/>
      <c r="L229" s="75">
        <f>G229*(1-'FORM-I'!$V$22/100)</f>
        <v>0</v>
      </c>
      <c r="N229" s="11" t="e">
        <f>VLOOKUP(B229,$B$11:B228,1,FALSE)</f>
        <v>#N/A</v>
      </c>
      <c r="AH229" s="306"/>
      <c r="AI229" s="305"/>
      <c r="AJ229" s="305"/>
      <c r="AK229" s="307"/>
      <c r="AL229" s="308"/>
    </row>
    <row r="230" spans="1:38" ht="14.4">
      <c r="A230" s="99"/>
      <c r="B230" s="115">
        <v>9255307</v>
      </c>
      <c r="C230" s="116" t="s">
        <v>206</v>
      </c>
      <c r="D230" s="117">
        <v>1</v>
      </c>
      <c r="E230" s="118"/>
      <c r="F230" s="119"/>
      <c r="G230" s="88"/>
      <c r="H230" s="121" t="str">
        <f t="shared" si="10"/>
        <v/>
      </c>
      <c r="I230" s="122"/>
      <c r="J230" s="300"/>
      <c r="L230" s="75">
        <f>G230*(1-'FORM-I'!$V$22/100)</f>
        <v>0</v>
      </c>
      <c r="N230" s="11" t="e">
        <f>VLOOKUP(B230,$B$11:B229,1,FALSE)</f>
        <v>#N/A</v>
      </c>
      <c r="AH230" s="306"/>
      <c r="AI230" s="305"/>
      <c r="AJ230" s="305"/>
      <c r="AK230" s="307"/>
      <c r="AL230" s="308"/>
    </row>
    <row r="231" spans="1:38" ht="14.4">
      <c r="A231" s="99"/>
      <c r="B231" s="115">
        <v>9255308</v>
      </c>
      <c r="C231" s="116" t="s">
        <v>207</v>
      </c>
      <c r="D231" s="117">
        <v>1</v>
      </c>
      <c r="E231" s="118"/>
      <c r="F231" s="119"/>
      <c r="G231" s="88"/>
      <c r="H231" s="121" t="str">
        <f t="shared" si="10"/>
        <v/>
      </c>
      <c r="I231" s="122"/>
      <c r="J231" s="300"/>
      <c r="L231" s="75">
        <f>G231*(1-'FORM-I'!$V$22/100)</f>
        <v>0</v>
      </c>
      <c r="N231" s="11" t="e">
        <f>VLOOKUP(B231,$B$11:B230,1,FALSE)</f>
        <v>#N/A</v>
      </c>
      <c r="AH231" s="306"/>
      <c r="AI231" s="305"/>
      <c r="AJ231" s="305"/>
      <c r="AK231" s="307"/>
      <c r="AL231" s="308"/>
    </row>
    <row r="232" spans="1:38" ht="14.4">
      <c r="A232" s="99"/>
      <c r="B232" s="115">
        <v>9255309</v>
      </c>
      <c r="C232" s="116" t="s">
        <v>208</v>
      </c>
      <c r="D232" s="117">
        <v>1</v>
      </c>
      <c r="E232" s="118"/>
      <c r="F232" s="119"/>
      <c r="G232" s="88"/>
      <c r="H232" s="121" t="str">
        <f t="shared" si="10"/>
        <v/>
      </c>
      <c r="I232" s="122"/>
      <c r="J232" s="300"/>
      <c r="L232" s="75">
        <f>G232*(1-'FORM-I'!$V$22/100)</f>
        <v>0</v>
      </c>
      <c r="N232" s="11" t="e">
        <f>VLOOKUP(B232,$B$11:B231,1,FALSE)</f>
        <v>#N/A</v>
      </c>
      <c r="AH232" s="306"/>
      <c r="AI232" s="305"/>
      <c r="AJ232" s="305"/>
      <c r="AK232" s="307"/>
      <c r="AL232" s="308"/>
    </row>
    <row r="233" spans="1:38" ht="14.4">
      <c r="A233" s="99"/>
      <c r="B233" s="153">
        <v>9255310</v>
      </c>
      <c r="C233" s="154" t="s">
        <v>209</v>
      </c>
      <c r="D233" s="155">
        <v>1</v>
      </c>
      <c r="E233" s="156"/>
      <c r="F233" s="157"/>
      <c r="G233" s="88"/>
      <c r="H233" s="158" t="str">
        <f t="shared" si="10"/>
        <v/>
      </c>
      <c r="I233" s="159"/>
      <c r="J233" s="302"/>
      <c r="L233" s="75">
        <f>G233*(1-'FORM-I'!$V$22/100)</f>
        <v>0</v>
      </c>
      <c r="N233" s="11" t="e">
        <f>VLOOKUP(B233,$B$11:B232,1,FALSE)</f>
        <v>#N/A</v>
      </c>
      <c r="AH233" s="306"/>
      <c r="AI233" s="305"/>
      <c r="AJ233" s="305"/>
      <c r="AK233" s="307"/>
      <c r="AL233" s="308"/>
    </row>
    <row r="234" spans="1:38" ht="14.4">
      <c r="A234" s="107"/>
      <c r="B234" s="146">
        <v>9255342</v>
      </c>
      <c r="C234" s="147" t="s">
        <v>210</v>
      </c>
      <c r="D234" s="148">
        <v>1</v>
      </c>
      <c r="E234" s="149"/>
      <c r="F234" s="150"/>
      <c r="G234" s="88"/>
      <c r="H234" s="151" t="str">
        <f t="shared" si="10"/>
        <v/>
      </c>
      <c r="I234" s="152"/>
      <c r="J234" s="301"/>
      <c r="L234" s="75">
        <f>G234*(1-'FORM-I'!$V$22/100)</f>
        <v>0</v>
      </c>
      <c r="N234" s="11" t="e">
        <f>VLOOKUP(B234,$B$11:B233,1,FALSE)</f>
        <v>#N/A</v>
      </c>
      <c r="AH234" s="306"/>
      <c r="AI234" s="305"/>
      <c r="AJ234" s="305"/>
      <c r="AK234" s="307"/>
      <c r="AL234" s="308"/>
    </row>
    <row r="235" spans="1:38" ht="14.4">
      <c r="A235" s="107"/>
      <c r="B235" s="115">
        <v>9255343</v>
      </c>
      <c r="C235" s="116" t="s">
        <v>211</v>
      </c>
      <c r="D235" s="117">
        <v>1</v>
      </c>
      <c r="E235" s="118"/>
      <c r="F235" s="119"/>
      <c r="G235" s="88"/>
      <c r="H235" s="121" t="str">
        <f t="shared" si="10"/>
        <v/>
      </c>
      <c r="I235" s="122"/>
      <c r="J235" s="300"/>
      <c r="L235" s="75">
        <f>G235*(1-'FORM-I'!$V$22/100)</f>
        <v>0</v>
      </c>
      <c r="N235" s="11" t="e">
        <f>VLOOKUP(B235,$B$11:B234,1,FALSE)</f>
        <v>#N/A</v>
      </c>
      <c r="AH235" s="306"/>
      <c r="AI235" s="305"/>
      <c r="AJ235" s="305"/>
      <c r="AK235" s="307"/>
      <c r="AL235" s="308"/>
    </row>
    <row r="236" spans="1:38" ht="14.4">
      <c r="A236" s="107"/>
      <c r="B236" s="115">
        <v>9255344</v>
      </c>
      <c r="C236" s="116" t="s">
        <v>212</v>
      </c>
      <c r="D236" s="117">
        <v>1</v>
      </c>
      <c r="E236" s="118"/>
      <c r="F236" s="119"/>
      <c r="G236" s="88"/>
      <c r="H236" s="121" t="str">
        <f t="shared" si="10"/>
        <v/>
      </c>
      <c r="I236" s="122"/>
      <c r="J236" s="300"/>
      <c r="L236" s="75">
        <f>G236*(1-'FORM-I'!$V$22/100)</f>
        <v>0</v>
      </c>
      <c r="N236" s="11" t="e">
        <f>VLOOKUP(B236,$B$11:B235,1,FALSE)</f>
        <v>#N/A</v>
      </c>
      <c r="AH236" s="306"/>
      <c r="AI236" s="305"/>
      <c r="AJ236" s="305"/>
      <c r="AK236" s="307"/>
      <c r="AL236" s="308"/>
    </row>
    <row r="237" spans="1:38" ht="14.4">
      <c r="A237" s="107"/>
      <c r="B237" s="115">
        <v>9255345</v>
      </c>
      <c r="C237" s="116" t="s">
        <v>213</v>
      </c>
      <c r="D237" s="117">
        <v>1</v>
      </c>
      <c r="E237" s="118"/>
      <c r="F237" s="119"/>
      <c r="G237" s="88"/>
      <c r="H237" s="121" t="str">
        <f t="shared" si="10"/>
        <v/>
      </c>
      <c r="I237" s="122"/>
      <c r="J237" s="300"/>
      <c r="L237" s="75">
        <f>G237*(1-'FORM-I'!$V$22/100)</f>
        <v>0</v>
      </c>
      <c r="N237" s="11" t="e">
        <f>VLOOKUP(B237,$B$11:B236,1,FALSE)</f>
        <v>#N/A</v>
      </c>
      <c r="AH237" s="306"/>
      <c r="AI237" s="305"/>
      <c r="AJ237" s="305"/>
      <c r="AK237" s="307"/>
      <c r="AL237" s="308"/>
    </row>
    <row r="238" spans="1:38" ht="14.4">
      <c r="A238" s="107"/>
      <c r="B238" s="115">
        <v>9255346</v>
      </c>
      <c r="C238" s="116" t="s">
        <v>214</v>
      </c>
      <c r="D238" s="117">
        <v>1</v>
      </c>
      <c r="E238" s="118"/>
      <c r="F238" s="119"/>
      <c r="G238" s="88"/>
      <c r="H238" s="121" t="str">
        <f t="shared" si="10"/>
        <v/>
      </c>
      <c r="I238" s="122"/>
      <c r="J238" s="300"/>
      <c r="L238" s="75">
        <f>G238*(1-'FORM-I'!$V$22/100)</f>
        <v>0</v>
      </c>
      <c r="N238" s="11" t="e">
        <f>VLOOKUP(B238,$B$11:B237,1,FALSE)</f>
        <v>#N/A</v>
      </c>
      <c r="AH238" s="306"/>
      <c r="AI238" s="305"/>
      <c r="AJ238" s="305"/>
      <c r="AK238" s="307"/>
      <c r="AL238" s="308"/>
    </row>
    <row r="239" spans="1:38" ht="14.4">
      <c r="A239" s="107"/>
      <c r="B239" s="115">
        <v>9255347</v>
      </c>
      <c r="C239" s="116" t="s">
        <v>215</v>
      </c>
      <c r="D239" s="117">
        <v>1</v>
      </c>
      <c r="E239" s="118"/>
      <c r="F239" s="119"/>
      <c r="G239" s="88"/>
      <c r="H239" s="121" t="str">
        <f t="shared" si="10"/>
        <v/>
      </c>
      <c r="I239" s="122"/>
      <c r="J239" s="300"/>
      <c r="L239" s="75">
        <f>G239*(1-'FORM-I'!$V$22/100)</f>
        <v>0</v>
      </c>
      <c r="N239" s="11" t="e">
        <f>VLOOKUP(B239,$B$11:B238,1,FALSE)</f>
        <v>#N/A</v>
      </c>
      <c r="AH239" s="306"/>
      <c r="AI239" s="305"/>
      <c r="AJ239" s="305"/>
      <c r="AK239" s="307"/>
      <c r="AL239" s="308"/>
    </row>
    <row r="240" spans="1:38" ht="14.4">
      <c r="A240" s="107"/>
      <c r="B240" s="115">
        <v>9255348</v>
      </c>
      <c r="C240" s="116" t="s">
        <v>216</v>
      </c>
      <c r="D240" s="117">
        <v>1</v>
      </c>
      <c r="E240" s="118"/>
      <c r="F240" s="119"/>
      <c r="G240" s="88"/>
      <c r="H240" s="121" t="str">
        <f t="shared" si="10"/>
        <v/>
      </c>
      <c r="I240" s="122"/>
      <c r="J240" s="300"/>
      <c r="L240" s="75">
        <f>G240*(1-'FORM-I'!$V$22/100)</f>
        <v>0</v>
      </c>
      <c r="N240" s="11" t="e">
        <f>VLOOKUP(B240,$B$11:B239,1,FALSE)</f>
        <v>#N/A</v>
      </c>
      <c r="AH240" s="306"/>
      <c r="AI240" s="305"/>
      <c r="AJ240" s="305"/>
      <c r="AK240" s="307"/>
      <c r="AL240" s="308"/>
    </row>
    <row r="241" spans="1:38" ht="14.4">
      <c r="A241" s="107"/>
      <c r="B241" s="115">
        <v>9255349</v>
      </c>
      <c r="C241" s="116" t="s">
        <v>217</v>
      </c>
      <c r="D241" s="117">
        <v>1</v>
      </c>
      <c r="E241" s="118"/>
      <c r="F241" s="119"/>
      <c r="G241" s="88"/>
      <c r="H241" s="121" t="str">
        <f t="shared" si="10"/>
        <v/>
      </c>
      <c r="I241" s="122"/>
      <c r="J241" s="300"/>
      <c r="L241" s="75">
        <f>G241*(1-'FORM-I'!$V$22/100)</f>
        <v>0</v>
      </c>
      <c r="N241" s="11" t="e">
        <f>VLOOKUP(B241,$B$11:B240,1,FALSE)</f>
        <v>#N/A</v>
      </c>
      <c r="AH241" s="306"/>
      <c r="AI241" s="305"/>
      <c r="AJ241" s="305"/>
      <c r="AK241" s="307"/>
      <c r="AL241" s="308"/>
    </row>
    <row r="242" spans="1:38" ht="14.4">
      <c r="A242" s="107"/>
      <c r="B242" s="153">
        <v>9255350</v>
      </c>
      <c r="C242" s="154" t="s">
        <v>218</v>
      </c>
      <c r="D242" s="155">
        <v>1</v>
      </c>
      <c r="E242" s="156"/>
      <c r="F242" s="157"/>
      <c r="G242" s="88"/>
      <c r="H242" s="158" t="str">
        <f t="shared" si="10"/>
        <v/>
      </c>
      <c r="I242" s="159"/>
      <c r="J242" s="302"/>
      <c r="L242" s="75">
        <f>G242*(1-'FORM-I'!$V$22/100)</f>
        <v>0</v>
      </c>
      <c r="N242" s="11" t="e">
        <f>VLOOKUP(B242,$B$11:B241,1,FALSE)</f>
        <v>#N/A</v>
      </c>
      <c r="AH242" s="306"/>
      <c r="AI242" s="305"/>
      <c r="AJ242" s="305"/>
      <c r="AK242" s="307"/>
      <c r="AL242" s="308"/>
    </row>
    <row r="243" spans="1:38" ht="14.4">
      <c r="A243" s="67"/>
      <c r="B243" s="146">
        <v>9255044</v>
      </c>
      <c r="C243" s="147" t="s">
        <v>219</v>
      </c>
      <c r="D243" s="148">
        <v>10</v>
      </c>
      <c r="E243" s="149"/>
      <c r="F243" s="150"/>
      <c r="G243" s="88">
        <v>343.85318000000001</v>
      </c>
      <c r="H243" s="151" t="str">
        <f t="shared" si="10"/>
        <v>CZK</v>
      </c>
      <c r="I243" s="152"/>
      <c r="J243" s="301" t="s">
        <v>1098</v>
      </c>
      <c r="L243" s="75">
        <f>G243*(1-'FORM-I'!$V$22/100)</f>
        <v>343.85318000000001</v>
      </c>
      <c r="N243" s="11" t="e">
        <f>VLOOKUP(B243,$B$11:B242,1,FALSE)</f>
        <v>#N/A</v>
      </c>
      <c r="AH243" s="306"/>
      <c r="AI243" s="305"/>
      <c r="AJ243" s="305"/>
      <c r="AK243" s="307"/>
      <c r="AL243" s="308"/>
    </row>
    <row r="244" spans="1:38" ht="14.4">
      <c r="A244" s="67"/>
      <c r="B244" s="115">
        <v>9255045</v>
      </c>
      <c r="C244" s="116" t="s">
        <v>220</v>
      </c>
      <c r="D244" s="117">
        <v>10</v>
      </c>
      <c r="E244" s="118"/>
      <c r="F244" s="119"/>
      <c r="G244" s="88">
        <v>343.85318000000001</v>
      </c>
      <c r="H244" s="121" t="str">
        <f t="shared" si="10"/>
        <v>CZK</v>
      </c>
      <c r="I244" s="122"/>
      <c r="J244" s="300" t="s">
        <v>1099</v>
      </c>
      <c r="L244" s="75">
        <f>G244*(1-'FORM-I'!$V$22/100)</f>
        <v>343.85318000000001</v>
      </c>
      <c r="N244" s="11" t="e">
        <f>VLOOKUP(B244,$B$11:B243,1,FALSE)</f>
        <v>#N/A</v>
      </c>
      <c r="AH244" s="306"/>
      <c r="AI244" s="305"/>
      <c r="AJ244" s="305"/>
      <c r="AK244" s="307"/>
      <c r="AL244" s="308"/>
    </row>
    <row r="245" spans="1:38" ht="14.4">
      <c r="A245" s="67"/>
      <c r="B245" s="115">
        <v>9255046</v>
      </c>
      <c r="C245" s="116" t="s">
        <v>221</v>
      </c>
      <c r="D245" s="117">
        <v>10</v>
      </c>
      <c r="E245" s="118"/>
      <c r="F245" s="119"/>
      <c r="G245" s="88">
        <v>347.69150999999999</v>
      </c>
      <c r="H245" s="121" t="str">
        <f t="shared" si="10"/>
        <v>CZK</v>
      </c>
      <c r="I245" s="122"/>
      <c r="J245" s="300" t="s">
        <v>1100</v>
      </c>
      <c r="L245" s="75">
        <f>G245*(1-'FORM-I'!$V$22/100)</f>
        <v>347.69150999999999</v>
      </c>
      <c r="N245" s="11" t="e">
        <f>VLOOKUP(B245,$B$11:B244,1,FALSE)</f>
        <v>#N/A</v>
      </c>
      <c r="AH245" s="306"/>
      <c r="AI245" s="305"/>
      <c r="AJ245" s="305"/>
      <c r="AK245" s="307"/>
      <c r="AL245" s="308"/>
    </row>
    <row r="246" spans="1:38" ht="14.4">
      <c r="A246" s="67"/>
      <c r="B246" s="115">
        <v>9255047</v>
      </c>
      <c r="C246" s="116" t="s">
        <v>222</v>
      </c>
      <c r="D246" s="117">
        <v>10</v>
      </c>
      <c r="E246" s="118"/>
      <c r="F246" s="119"/>
      <c r="G246" s="88">
        <v>347.69150999999999</v>
      </c>
      <c r="H246" s="121" t="str">
        <f t="shared" si="10"/>
        <v>CZK</v>
      </c>
      <c r="I246" s="122"/>
      <c r="J246" s="300" t="s">
        <v>1101</v>
      </c>
      <c r="L246" s="75">
        <f>G246*(1-'FORM-I'!$V$22/100)</f>
        <v>347.69150999999999</v>
      </c>
      <c r="N246" s="11" t="e">
        <f>VLOOKUP(B246,$B$11:B245,1,FALSE)</f>
        <v>#N/A</v>
      </c>
      <c r="AH246" s="306"/>
      <c r="AI246" s="305"/>
      <c r="AJ246" s="305"/>
      <c r="AK246" s="307"/>
      <c r="AL246" s="308"/>
    </row>
    <row r="247" spans="1:38" ht="14.4">
      <c r="A247" s="67"/>
      <c r="B247" s="115">
        <v>9255048</v>
      </c>
      <c r="C247" s="116" t="s">
        <v>223</v>
      </c>
      <c r="D247" s="117">
        <v>10</v>
      </c>
      <c r="E247" s="118"/>
      <c r="F247" s="119"/>
      <c r="G247" s="88">
        <v>354.09370999999999</v>
      </c>
      <c r="H247" s="121" t="str">
        <f t="shared" si="10"/>
        <v>CZK</v>
      </c>
      <c r="I247" s="122"/>
      <c r="J247" s="300" t="s">
        <v>1102</v>
      </c>
      <c r="L247" s="75">
        <f>G247*(1-'FORM-I'!$V$22/100)</f>
        <v>354.09370999999999</v>
      </c>
      <c r="N247" s="11" t="e">
        <f>VLOOKUP(B247,$B$11:B246,1,FALSE)</f>
        <v>#N/A</v>
      </c>
      <c r="AH247" s="306"/>
      <c r="AI247" s="305"/>
      <c r="AJ247" s="305"/>
      <c r="AK247" s="307"/>
      <c r="AL247" s="308"/>
    </row>
    <row r="248" spans="1:38" ht="14.4">
      <c r="A248" s="67"/>
      <c r="B248" s="115">
        <v>9255049</v>
      </c>
      <c r="C248" s="116" t="s">
        <v>224</v>
      </c>
      <c r="D248" s="117">
        <v>10</v>
      </c>
      <c r="E248" s="118"/>
      <c r="F248" s="119"/>
      <c r="G248" s="88">
        <v>354.09370999999999</v>
      </c>
      <c r="H248" s="121" t="str">
        <f t="shared" si="10"/>
        <v>CZK</v>
      </c>
      <c r="I248" s="122"/>
      <c r="J248" s="300" t="s">
        <v>1103</v>
      </c>
      <c r="L248" s="75">
        <f>G248*(1-'FORM-I'!$V$22/100)</f>
        <v>354.09370999999999</v>
      </c>
      <c r="N248" s="11" t="e">
        <f>VLOOKUP(B248,$B$11:B247,1,FALSE)</f>
        <v>#N/A</v>
      </c>
      <c r="AH248" s="306"/>
      <c r="AI248" s="305"/>
      <c r="AJ248" s="305"/>
      <c r="AK248" s="307"/>
      <c r="AL248" s="308"/>
    </row>
    <row r="249" spans="1:38" ht="14.4">
      <c r="A249" s="67"/>
      <c r="B249" s="115">
        <v>9255050</v>
      </c>
      <c r="C249" s="116" t="s">
        <v>225</v>
      </c>
      <c r="D249" s="117">
        <v>10</v>
      </c>
      <c r="E249" s="118"/>
      <c r="F249" s="119"/>
      <c r="G249" s="88">
        <v>360.48838000000001</v>
      </c>
      <c r="H249" s="121" t="str">
        <f t="shared" si="10"/>
        <v>CZK</v>
      </c>
      <c r="I249" s="122"/>
      <c r="J249" s="300" t="s">
        <v>1104</v>
      </c>
      <c r="L249" s="75">
        <f>G249*(1-'FORM-I'!$V$22/100)</f>
        <v>360.48838000000001</v>
      </c>
      <c r="N249" s="11" t="e">
        <f>VLOOKUP(B249,$B$11:B248,1,FALSE)</f>
        <v>#N/A</v>
      </c>
      <c r="AH249" s="306"/>
      <c r="AI249" s="305"/>
      <c r="AJ249" s="305"/>
      <c r="AK249" s="307"/>
      <c r="AL249" s="308"/>
    </row>
    <row r="250" spans="1:38" ht="14.4">
      <c r="A250" s="67"/>
      <c r="B250" s="115">
        <v>9255051</v>
      </c>
      <c r="C250" s="116" t="s">
        <v>226</v>
      </c>
      <c r="D250" s="117">
        <v>10</v>
      </c>
      <c r="E250" s="118"/>
      <c r="F250" s="119"/>
      <c r="G250" s="88"/>
      <c r="H250" s="121" t="str">
        <f t="shared" si="10"/>
        <v/>
      </c>
      <c r="I250" s="122"/>
      <c r="J250" s="300"/>
      <c r="L250" s="75">
        <f>G250*(1-'FORM-I'!$V$22/100)</f>
        <v>0</v>
      </c>
      <c r="N250" s="11" t="e">
        <f>VLOOKUP(B250,$B$11:B249,1,FALSE)</f>
        <v>#N/A</v>
      </c>
      <c r="AH250" s="306"/>
      <c r="AI250" s="305"/>
      <c r="AJ250" s="305"/>
      <c r="AK250" s="307"/>
      <c r="AL250" s="308"/>
    </row>
    <row r="251" spans="1:38" ht="14.4">
      <c r="A251" s="67"/>
      <c r="B251" s="115">
        <v>9255052</v>
      </c>
      <c r="C251" s="116" t="s">
        <v>227</v>
      </c>
      <c r="D251" s="117">
        <v>10</v>
      </c>
      <c r="E251" s="118"/>
      <c r="F251" s="119"/>
      <c r="G251" s="88">
        <v>357.13297</v>
      </c>
      <c r="H251" s="121" t="str">
        <f t="shared" si="10"/>
        <v>CZK</v>
      </c>
      <c r="I251" s="122"/>
      <c r="J251" s="300" t="s">
        <v>1105</v>
      </c>
      <c r="L251" s="75">
        <f>G251*(1-'FORM-I'!$V$22/100)</f>
        <v>357.13297</v>
      </c>
      <c r="N251" s="11" t="e">
        <f>VLOOKUP(B251,$B$11:B250,1,FALSE)</f>
        <v>#N/A</v>
      </c>
      <c r="AH251" s="306"/>
      <c r="AI251" s="305"/>
      <c r="AJ251" s="305"/>
      <c r="AK251" s="307"/>
      <c r="AL251" s="308"/>
    </row>
    <row r="252" spans="1:38" ht="14.4">
      <c r="A252" s="67"/>
      <c r="B252" s="115">
        <v>9255053</v>
      </c>
      <c r="C252" s="116" t="s">
        <v>228</v>
      </c>
      <c r="D252" s="117">
        <v>10</v>
      </c>
      <c r="E252" s="118"/>
      <c r="F252" s="119"/>
      <c r="G252" s="88">
        <v>357.13297</v>
      </c>
      <c r="H252" s="121" t="str">
        <f t="shared" si="10"/>
        <v>CZK</v>
      </c>
      <c r="I252" s="122"/>
      <c r="J252" s="300" t="s">
        <v>1106</v>
      </c>
      <c r="L252" s="75">
        <f>G252*(1-'FORM-I'!$V$22/100)</f>
        <v>357.13297</v>
      </c>
      <c r="N252" s="11" t="e">
        <f>VLOOKUP(B252,$B$11:B251,1,FALSE)</f>
        <v>#N/A</v>
      </c>
      <c r="AH252" s="306"/>
      <c r="AI252" s="305"/>
      <c r="AJ252" s="305"/>
      <c r="AK252" s="307"/>
      <c r="AL252" s="308"/>
    </row>
    <row r="253" spans="1:38" ht="14.4">
      <c r="A253" s="67"/>
      <c r="B253" s="115">
        <v>9255054</v>
      </c>
      <c r="C253" s="116" t="s">
        <v>229</v>
      </c>
      <c r="D253" s="117">
        <v>10</v>
      </c>
      <c r="E253" s="118"/>
      <c r="F253" s="119"/>
      <c r="G253" s="88">
        <v>363.36250999999999</v>
      </c>
      <c r="H253" s="121" t="str">
        <f t="shared" si="10"/>
        <v>CZK</v>
      </c>
      <c r="I253" s="122"/>
      <c r="J253" s="300" t="s">
        <v>1107</v>
      </c>
      <c r="L253" s="75">
        <f>G253*(1-'FORM-I'!$V$22/100)</f>
        <v>363.36250999999999</v>
      </c>
      <c r="N253" s="11" t="e">
        <f>VLOOKUP(B253,$B$11:B252,1,FALSE)</f>
        <v>#N/A</v>
      </c>
      <c r="AH253" s="306"/>
      <c r="AI253" s="305"/>
      <c r="AJ253" s="305"/>
      <c r="AK253" s="307"/>
      <c r="AL253" s="308"/>
    </row>
    <row r="254" spans="1:38" ht="14.4">
      <c r="A254" s="67"/>
      <c r="B254" s="115">
        <v>9255055</v>
      </c>
      <c r="C254" s="116" t="s">
        <v>230</v>
      </c>
      <c r="D254" s="117">
        <v>10</v>
      </c>
      <c r="E254" s="118"/>
      <c r="F254" s="119"/>
      <c r="G254" s="88">
        <v>363.36250999999999</v>
      </c>
      <c r="H254" s="121" t="str">
        <f t="shared" si="10"/>
        <v>CZK</v>
      </c>
      <c r="I254" s="122"/>
      <c r="J254" s="300" t="s">
        <v>1108</v>
      </c>
      <c r="L254" s="75">
        <f>G254*(1-'FORM-I'!$V$22/100)</f>
        <v>363.36250999999999</v>
      </c>
      <c r="N254" s="11" t="e">
        <f>VLOOKUP(B254,$B$11:B253,1,FALSE)</f>
        <v>#N/A</v>
      </c>
      <c r="AH254" s="306"/>
      <c r="AI254" s="305"/>
      <c r="AJ254" s="305"/>
      <c r="AK254" s="307"/>
      <c r="AL254" s="308"/>
    </row>
    <row r="255" spans="1:38" ht="14.4">
      <c r="A255" s="67"/>
      <c r="B255" s="115">
        <v>9255056</v>
      </c>
      <c r="C255" s="116" t="s">
        <v>231</v>
      </c>
      <c r="D255" s="117">
        <v>10</v>
      </c>
      <c r="E255" s="118"/>
      <c r="F255" s="119"/>
      <c r="G255" s="88">
        <v>379.68511999999998</v>
      </c>
      <c r="H255" s="121" t="str">
        <f t="shared" si="10"/>
        <v>CZK</v>
      </c>
      <c r="I255" s="122"/>
      <c r="J255" s="300" t="s">
        <v>1109</v>
      </c>
      <c r="L255" s="75">
        <f>G255*(1-'FORM-I'!$V$22/100)</f>
        <v>379.68511999999998</v>
      </c>
      <c r="N255" s="11" t="e">
        <f>VLOOKUP(B255,$B$11:B254,1,FALSE)</f>
        <v>#N/A</v>
      </c>
      <c r="AH255" s="306"/>
      <c r="AI255" s="305"/>
      <c r="AJ255" s="305"/>
      <c r="AK255" s="307"/>
      <c r="AL255" s="308"/>
    </row>
    <row r="256" spans="1:38" ht="14.4">
      <c r="A256" s="67"/>
      <c r="B256" s="115">
        <v>9255057</v>
      </c>
      <c r="C256" s="116" t="s">
        <v>232</v>
      </c>
      <c r="D256" s="117">
        <v>10</v>
      </c>
      <c r="E256" s="118"/>
      <c r="F256" s="119"/>
      <c r="G256" s="88">
        <v>379.68511999999998</v>
      </c>
      <c r="H256" s="121" t="str">
        <f t="shared" si="10"/>
        <v>CZK</v>
      </c>
      <c r="I256" s="122"/>
      <c r="J256" s="300" t="s">
        <v>1110</v>
      </c>
      <c r="L256" s="75">
        <f>G256*(1-'FORM-I'!$V$22/100)</f>
        <v>379.68511999999998</v>
      </c>
      <c r="N256" s="11" t="e">
        <f>VLOOKUP(B256,$B$11:B255,1,FALSE)</f>
        <v>#N/A</v>
      </c>
      <c r="AH256" s="306"/>
      <c r="AI256" s="305"/>
      <c r="AJ256" s="305"/>
      <c r="AK256" s="307"/>
      <c r="AL256" s="308"/>
    </row>
    <row r="257" spans="1:38" ht="14.4">
      <c r="A257" s="67"/>
      <c r="B257" s="115">
        <v>9255058</v>
      </c>
      <c r="C257" s="116" t="s">
        <v>233</v>
      </c>
      <c r="D257" s="117">
        <v>10</v>
      </c>
      <c r="E257" s="118"/>
      <c r="F257" s="119"/>
      <c r="G257" s="88">
        <v>389.34050000000002</v>
      </c>
      <c r="H257" s="121" t="str">
        <f t="shared" si="10"/>
        <v>CZK</v>
      </c>
      <c r="I257" s="122"/>
      <c r="J257" s="300" t="s">
        <v>1111</v>
      </c>
      <c r="L257" s="75">
        <f>G257*(1-'FORM-I'!$V$22/100)</f>
        <v>389.34050000000002</v>
      </c>
      <c r="N257" s="11" t="e">
        <f>VLOOKUP(B257,$B$11:B256,1,FALSE)</f>
        <v>#N/A</v>
      </c>
      <c r="AH257" s="306"/>
      <c r="AI257" s="305"/>
      <c r="AJ257" s="305"/>
      <c r="AK257" s="307"/>
      <c r="AL257" s="308"/>
    </row>
    <row r="258" spans="1:38" ht="14.4">
      <c r="A258" s="67"/>
      <c r="B258" s="115">
        <v>9255059</v>
      </c>
      <c r="C258" s="116" t="s">
        <v>234</v>
      </c>
      <c r="D258" s="117">
        <v>10</v>
      </c>
      <c r="E258" s="118"/>
      <c r="F258" s="119"/>
      <c r="G258" s="88">
        <v>389.34050000000002</v>
      </c>
      <c r="H258" s="121" t="str">
        <f t="shared" si="10"/>
        <v>CZK</v>
      </c>
      <c r="I258" s="122"/>
      <c r="J258" s="300" t="s">
        <v>1112</v>
      </c>
      <c r="L258" s="75">
        <f>G258*(1-'FORM-I'!$V$22/100)</f>
        <v>389.34050000000002</v>
      </c>
      <c r="N258" s="11" t="e">
        <f>VLOOKUP(B258,$B$11:B257,1,FALSE)</f>
        <v>#N/A</v>
      </c>
      <c r="AH258" s="306"/>
      <c r="AI258" s="305"/>
      <c r="AJ258" s="305"/>
      <c r="AK258" s="307"/>
      <c r="AL258" s="308"/>
    </row>
    <row r="259" spans="1:38" ht="14.4">
      <c r="A259" s="67"/>
      <c r="B259" s="115">
        <v>9255060</v>
      </c>
      <c r="C259" s="116" t="s">
        <v>235</v>
      </c>
      <c r="D259" s="117">
        <v>10</v>
      </c>
      <c r="E259" s="118"/>
      <c r="F259" s="119"/>
      <c r="G259" s="88">
        <v>402.46422999999999</v>
      </c>
      <c r="H259" s="121" t="str">
        <f t="shared" si="10"/>
        <v>CZK</v>
      </c>
      <c r="I259" s="122"/>
      <c r="J259" s="300" t="s">
        <v>1113</v>
      </c>
      <c r="L259" s="75">
        <f>G259*(1-'FORM-I'!$V$22/100)</f>
        <v>402.46422999999999</v>
      </c>
      <c r="N259" s="11" t="e">
        <f>VLOOKUP(B259,$B$11:B258,1,FALSE)</f>
        <v>#N/A</v>
      </c>
      <c r="AH259" s="306"/>
      <c r="AI259" s="305"/>
      <c r="AJ259" s="305"/>
      <c r="AK259" s="307"/>
      <c r="AL259" s="308"/>
    </row>
    <row r="260" spans="1:38" ht="14.4">
      <c r="A260" s="67"/>
      <c r="B260" s="153">
        <v>9255061</v>
      </c>
      <c r="C260" s="154" t="s">
        <v>236</v>
      </c>
      <c r="D260" s="155">
        <v>10</v>
      </c>
      <c r="E260" s="156"/>
      <c r="F260" s="157"/>
      <c r="G260" s="88">
        <v>402.46422999999999</v>
      </c>
      <c r="H260" s="158" t="str">
        <f t="shared" si="10"/>
        <v>CZK</v>
      </c>
      <c r="I260" s="159"/>
      <c r="J260" s="302" t="s">
        <v>1114</v>
      </c>
      <c r="L260" s="75">
        <f>G260*(1-'FORM-I'!$V$22/100)</f>
        <v>402.46422999999999</v>
      </c>
      <c r="N260" s="11" t="e">
        <f>VLOOKUP(B260,$B$11:B259,1,FALSE)</f>
        <v>#N/A</v>
      </c>
      <c r="AH260" s="306"/>
      <c r="AI260" s="305"/>
      <c r="AJ260" s="305"/>
      <c r="AK260" s="307"/>
      <c r="AL260" s="308"/>
    </row>
    <row r="261" spans="1:38" ht="14.4">
      <c r="A261" s="99"/>
      <c r="B261" s="146">
        <v>9255124</v>
      </c>
      <c r="C261" s="147" t="s">
        <v>237</v>
      </c>
      <c r="D261" s="148">
        <v>10</v>
      </c>
      <c r="E261" s="149"/>
      <c r="F261" s="150"/>
      <c r="G261" s="88">
        <v>343.85318000000001</v>
      </c>
      <c r="H261" s="151" t="str">
        <f t="shared" si="10"/>
        <v>CZK</v>
      </c>
      <c r="I261" s="152"/>
      <c r="J261" s="301" t="s">
        <v>1143</v>
      </c>
      <c r="L261" s="75">
        <f>G261*(1-'FORM-I'!$V$22/100)</f>
        <v>343.85318000000001</v>
      </c>
      <c r="N261" s="11" t="e">
        <f>VLOOKUP(B261,$B$11:B260,1,FALSE)</f>
        <v>#N/A</v>
      </c>
      <c r="AH261" s="306"/>
      <c r="AI261" s="305"/>
      <c r="AJ261" s="305"/>
      <c r="AK261" s="307"/>
      <c r="AL261" s="308"/>
    </row>
    <row r="262" spans="1:38" ht="14.4">
      <c r="A262" s="99"/>
      <c r="B262" s="115">
        <v>9255125</v>
      </c>
      <c r="C262" s="116" t="s">
        <v>238</v>
      </c>
      <c r="D262" s="117">
        <v>10</v>
      </c>
      <c r="E262" s="118"/>
      <c r="F262" s="119"/>
      <c r="G262" s="88">
        <v>343.85318000000001</v>
      </c>
      <c r="H262" s="121" t="str">
        <f t="shared" si="10"/>
        <v>CZK</v>
      </c>
      <c r="I262" s="122"/>
      <c r="J262" s="300" t="s">
        <v>1144</v>
      </c>
      <c r="L262" s="75">
        <f>G262*(1-'FORM-I'!$V$22/100)</f>
        <v>343.85318000000001</v>
      </c>
      <c r="N262" s="11" t="e">
        <f>VLOOKUP(B262,$B$11:B261,1,FALSE)</f>
        <v>#N/A</v>
      </c>
      <c r="AH262" s="306"/>
      <c r="AI262" s="305"/>
      <c r="AJ262" s="305"/>
      <c r="AK262" s="307"/>
      <c r="AL262" s="308"/>
    </row>
    <row r="263" spans="1:38" ht="14.4">
      <c r="A263" s="99"/>
      <c r="B263" s="115">
        <v>9255126</v>
      </c>
      <c r="C263" s="116" t="s">
        <v>239</v>
      </c>
      <c r="D263" s="117">
        <v>10</v>
      </c>
      <c r="E263" s="118"/>
      <c r="F263" s="119"/>
      <c r="G263" s="88">
        <v>347.69150999999999</v>
      </c>
      <c r="H263" s="121" t="str">
        <f t="shared" si="10"/>
        <v>CZK</v>
      </c>
      <c r="I263" s="122"/>
      <c r="J263" s="300" t="s">
        <v>1145</v>
      </c>
      <c r="L263" s="75">
        <f>G263*(1-'FORM-I'!$V$22/100)</f>
        <v>347.69150999999999</v>
      </c>
      <c r="N263" s="11" t="e">
        <f>VLOOKUP(B263,$B$11:B262,1,FALSE)</f>
        <v>#N/A</v>
      </c>
      <c r="AH263" s="306"/>
      <c r="AI263" s="305"/>
      <c r="AJ263" s="305"/>
      <c r="AK263" s="307"/>
      <c r="AL263" s="308"/>
    </row>
    <row r="264" spans="1:38" ht="14.4">
      <c r="A264" s="99"/>
      <c r="B264" s="115">
        <v>9255127</v>
      </c>
      <c r="C264" s="116" t="s">
        <v>240</v>
      </c>
      <c r="D264" s="117">
        <v>10</v>
      </c>
      <c r="E264" s="118"/>
      <c r="F264" s="119"/>
      <c r="G264" s="88">
        <v>347.69150999999999</v>
      </c>
      <c r="H264" s="121" t="str">
        <f t="shared" si="10"/>
        <v>CZK</v>
      </c>
      <c r="I264" s="122"/>
      <c r="J264" s="300" t="s">
        <v>1146</v>
      </c>
      <c r="L264" s="75">
        <f>G264*(1-'FORM-I'!$V$22/100)</f>
        <v>347.69150999999999</v>
      </c>
      <c r="N264" s="11" t="e">
        <f>VLOOKUP(B264,$B$11:B263,1,FALSE)</f>
        <v>#N/A</v>
      </c>
      <c r="AH264" s="306"/>
      <c r="AI264" s="305"/>
      <c r="AJ264" s="305"/>
      <c r="AK264" s="307"/>
      <c r="AL264" s="308"/>
    </row>
    <row r="265" spans="1:38" ht="14.4">
      <c r="A265" s="99"/>
      <c r="B265" s="115">
        <v>9255128</v>
      </c>
      <c r="C265" s="116" t="s">
        <v>241</v>
      </c>
      <c r="D265" s="117">
        <v>10</v>
      </c>
      <c r="E265" s="118"/>
      <c r="F265" s="119"/>
      <c r="G265" s="88">
        <v>354.09370999999999</v>
      </c>
      <c r="H265" s="121" t="str">
        <f t="shared" si="10"/>
        <v>CZK</v>
      </c>
      <c r="I265" s="122"/>
      <c r="J265" s="300" t="s">
        <v>1147</v>
      </c>
      <c r="L265" s="75">
        <f>G265*(1-'FORM-I'!$V$22/100)</f>
        <v>354.09370999999999</v>
      </c>
      <c r="N265" s="11" t="e">
        <f>VLOOKUP(B265,$B$11:B264,1,FALSE)</f>
        <v>#N/A</v>
      </c>
      <c r="AH265" s="306"/>
      <c r="AI265" s="305"/>
      <c r="AJ265" s="305"/>
      <c r="AK265" s="307"/>
      <c r="AL265" s="308"/>
    </row>
    <row r="266" spans="1:38" ht="14.4">
      <c r="A266" s="99"/>
      <c r="B266" s="115">
        <v>9255129</v>
      </c>
      <c r="C266" s="116" t="s">
        <v>242</v>
      </c>
      <c r="D266" s="117">
        <v>10</v>
      </c>
      <c r="E266" s="118"/>
      <c r="F266" s="119"/>
      <c r="G266" s="88">
        <v>354.09370999999999</v>
      </c>
      <c r="H266" s="121" t="str">
        <f t="shared" si="10"/>
        <v>CZK</v>
      </c>
      <c r="I266" s="122"/>
      <c r="J266" s="300" t="s">
        <v>1148</v>
      </c>
      <c r="L266" s="75">
        <f>G266*(1-'FORM-I'!$V$22/100)</f>
        <v>354.09370999999999</v>
      </c>
      <c r="N266" s="11" t="e">
        <f>VLOOKUP(B266,$B$11:B265,1,FALSE)</f>
        <v>#N/A</v>
      </c>
      <c r="AH266" s="306"/>
      <c r="AI266" s="305"/>
      <c r="AJ266" s="305"/>
      <c r="AK266" s="307"/>
      <c r="AL266" s="308"/>
    </row>
    <row r="267" spans="1:38" ht="14.4">
      <c r="A267" s="99"/>
      <c r="B267" s="115">
        <v>9255130</v>
      </c>
      <c r="C267" s="116" t="s">
        <v>243</v>
      </c>
      <c r="D267" s="117">
        <v>10</v>
      </c>
      <c r="E267" s="118"/>
      <c r="F267" s="119"/>
      <c r="G267" s="88">
        <v>360.48838000000001</v>
      </c>
      <c r="H267" s="121" t="str">
        <f t="shared" si="10"/>
        <v>CZK</v>
      </c>
      <c r="I267" s="122"/>
      <c r="J267" s="300" t="s">
        <v>1149</v>
      </c>
      <c r="L267" s="75">
        <f>G267*(1-'FORM-I'!$V$22/100)</f>
        <v>360.48838000000001</v>
      </c>
      <c r="N267" s="11" t="e">
        <f>VLOOKUP(B267,$B$11:B266,1,FALSE)</f>
        <v>#N/A</v>
      </c>
      <c r="AH267" s="306"/>
      <c r="AI267" s="305"/>
      <c r="AJ267" s="305"/>
      <c r="AK267" s="307"/>
      <c r="AL267" s="308"/>
    </row>
    <row r="268" spans="1:38" ht="14.4">
      <c r="A268" s="99"/>
      <c r="B268" s="115">
        <v>9255131</v>
      </c>
      <c r="C268" s="116" t="s">
        <v>244</v>
      </c>
      <c r="D268" s="117">
        <v>10</v>
      </c>
      <c r="E268" s="118"/>
      <c r="F268" s="119"/>
      <c r="G268" s="88">
        <v>360.48838000000001</v>
      </c>
      <c r="H268" s="121" t="str">
        <f t="shared" si="10"/>
        <v>CZK</v>
      </c>
      <c r="I268" s="122"/>
      <c r="J268" s="300" t="s">
        <v>1150</v>
      </c>
      <c r="L268" s="75">
        <f>G268*(1-'FORM-I'!$V$22/100)</f>
        <v>360.48838000000001</v>
      </c>
      <c r="N268" s="11" t="e">
        <f>VLOOKUP(B268,$B$11:B267,1,FALSE)</f>
        <v>#N/A</v>
      </c>
      <c r="AH268" s="306"/>
      <c r="AI268" s="305"/>
      <c r="AJ268" s="305"/>
      <c r="AK268" s="307"/>
      <c r="AL268" s="308"/>
    </row>
    <row r="269" spans="1:38" ht="14.4">
      <c r="A269" s="99"/>
      <c r="B269" s="115">
        <v>9255132</v>
      </c>
      <c r="C269" s="116" t="s">
        <v>245</v>
      </c>
      <c r="D269" s="117">
        <v>10</v>
      </c>
      <c r="E269" s="118"/>
      <c r="F269" s="119"/>
      <c r="G269" s="88">
        <v>366.89069999999998</v>
      </c>
      <c r="H269" s="121" t="str">
        <f t="shared" si="10"/>
        <v>CZK</v>
      </c>
      <c r="I269" s="122"/>
      <c r="J269" s="300" t="s">
        <v>1151</v>
      </c>
      <c r="L269" s="75">
        <f>G269*(1-'FORM-I'!$V$22/100)</f>
        <v>366.89069999999998</v>
      </c>
      <c r="N269" s="11" t="e">
        <f>VLOOKUP(B269,$B$11:B268,1,FALSE)</f>
        <v>#N/A</v>
      </c>
      <c r="AH269" s="306"/>
      <c r="AI269" s="305"/>
      <c r="AJ269" s="305"/>
      <c r="AK269" s="307"/>
      <c r="AL269" s="308"/>
    </row>
    <row r="270" spans="1:38" ht="14.4">
      <c r="A270" s="99"/>
      <c r="B270" s="115">
        <v>9255133</v>
      </c>
      <c r="C270" s="116" t="s">
        <v>246</v>
      </c>
      <c r="D270" s="117">
        <v>10</v>
      </c>
      <c r="E270" s="118"/>
      <c r="F270" s="119"/>
      <c r="G270" s="88">
        <v>366.89069999999998</v>
      </c>
      <c r="H270" s="121" t="str">
        <f t="shared" si="10"/>
        <v>CZK</v>
      </c>
      <c r="I270" s="122"/>
      <c r="J270" s="300" t="s">
        <v>1152</v>
      </c>
      <c r="L270" s="75">
        <f>G270*(1-'FORM-I'!$V$22/100)</f>
        <v>366.89069999999998</v>
      </c>
      <c r="N270" s="11" t="e">
        <f>VLOOKUP(B270,$B$11:B269,1,FALSE)</f>
        <v>#N/A</v>
      </c>
      <c r="AH270" s="306"/>
      <c r="AI270" s="305"/>
      <c r="AJ270" s="305"/>
      <c r="AK270" s="307"/>
      <c r="AL270" s="308"/>
    </row>
    <row r="271" spans="1:38" ht="14.4">
      <c r="A271" s="99"/>
      <c r="B271" s="115">
        <v>9255134</v>
      </c>
      <c r="C271" s="116" t="s">
        <v>247</v>
      </c>
      <c r="D271" s="117">
        <v>10</v>
      </c>
      <c r="E271" s="118"/>
      <c r="F271" s="119"/>
      <c r="G271" s="88">
        <v>363.36250999999999</v>
      </c>
      <c r="H271" s="121" t="str">
        <f t="shared" si="10"/>
        <v>CZK</v>
      </c>
      <c r="I271" s="122"/>
      <c r="J271" s="300" t="s">
        <v>1153</v>
      </c>
      <c r="L271" s="75">
        <f>G271*(1-'FORM-I'!$V$22/100)</f>
        <v>363.36250999999999</v>
      </c>
      <c r="N271" s="11" t="e">
        <f>VLOOKUP(B271,$B$11:B270,1,FALSE)</f>
        <v>#N/A</v>
      </c>
      <c r="AH271" s="306"/>
      <c r="AI271" s="305"/>
      <c r="AJ271" s="305"/>
      <c r="AK271" s="307"/>
      <c r="AL271" s="308"/>
    </row>
    <row r="272" spans="1:38" ht="14.4">
      <c r="A272" s="99"/>
      <c r="B272" s="115">
        <v>9255135</v>
      </c>
      <c r="C272" s="116" t="s">
        <v>248</v>
      </c>
      <c r="D272" s="117">
        <v>10</v>
      </c>
      <c r="E272" s="118"/>
      <c r="F272" s="119"/>
      <c r="G272" s="88">
        <v>363.36250999999999</v>
      </c>
      <c r="H272" s="121" t="str">
        <f t="shared" si="10"/>
        <v>CZK</v>
      </c>
      <c r="I272" s="122"/>
      <c r="J272" s="300" t="s">
        <v>1154</v>
      </c>
      <c r="L272" s="75">
        <f>G272*(1-'FORM-I'!$V$22/100)</f>
        <v>363.36250999999999</v>
      </c>
      <c r="N272" s="11" t="e">
        <f>VLOOKUP(B272,$B$11:B271,1,FALSE)</f>
        <v>#N/A</v>
      </c>
      <c r="AH272" s="306"/>
      <c r="AI272" s="305"/>
      <c r="AJ272" s="305"/>
      <c r="AK272" s="307"/>
      <c r="AL272" s="308"/>
    </row>
    <row r="273" spans="1:38" ht="14.4">
      <c r="A273" s="99"/>
      <c r="B273" s="115">
        <v>9255136</v>
      </c>
      <c r="C273" s="116" t="s">
        <v>249</v>
      </c>
      <c r="D273" s="117">
        <v>10</v>
      </c>
      <c r="E273" s="118"/>
      <c r="F273" s="119"/>
      <c r="G273" s="88">
        <v>379.68511999999998</v>
      </c>
      <c r="H273" s="121" t="str">
        <f t="shared" si="10"/>
        <v>CZK</v>
      </c>
      <c r="I273" s="122"/>
      <c r="J273" s="300" t="s">
        <v>1155</v>
      </c>
      <c r="L273" s="75">
        <f>G273*(1-'FORM-I'!$V$22/100)</f>
        <v>379.68511999999998</v>
      </c>
      <c r="N273" s="11" t="e">
        <f>VLOOKUP(B273,$B$11:B272,1,FALSE)</f>
        <v>#N/A</v>
      </c>
      <c r="AH273" s="306"/>
      <c r="AI273" s="305"/>
      <c r="AJ273" s="305"/>
      <c r="AK273" s="307"/>
      <c r="AL273" s="308"/>
    </row>
    <row r="274" spans="1:38" ht="14.4">
      <c r="A274" s="99"/>
      <c r="B274" s="115">
        <v>9255137</v>
      </c>
      <c r="C274" s="116" t="s">
        <v>250</v>
      </c>
      <c r="D274" s="117">
        <v>10</v>
      </c>
      <c r="E274" s="118"/>
      <c r="F274" s="119"/>
      <c r="G274" s="88">
        <v>379.68511999999998</v>
      </c>
      <c r="H274" s="121" t="str">
        <f t="shared" si="10"/>
        <v>CZK</v>
      </c>
      <c r="I274" s="122"/>
      <c r="J274" s="300" t="s">
        <v>1156</v>
      </c>
      <c r="L274" s="75">
        <f>G274*(1-'FORM-I'!$V$22/100)</f>
        <v>379.68511999999998</v>
      </c>
      <c r="N274" s="11" t="e">
        <f>VLOOKUP(B274,$B$11:B273,1,FALSE)</f>
        <v>#N/A</v>
      </c>
      <c r="AH274" s="306"/>
      <c r="AI274" s="305"/>
      <c r="AJ274" s="305"/>
      <c r="AK274" s="307"/>
      <c r="AL274" s="308"/>
    </row>
    <row r="275" spans="1:38" ht="14.4">
      <c r="A275" s="99"/>
      <c r="B275" s="115">
        <v>9255138</v>
      </c>
      <c r="C275" s="116" t="s">
        <v>251</v>
      </c>
      <c r="D275" s="117">
        <v>10</v>
      </c>
      <c r="E275" s="118"/>
      <c r="F275" s="119"/>
      <c r="G275" s="88">
        <v>389.34050000000002</v>
      </c>
      <c r="H275" s="121" t="str">
        <f t="shared" si="10"/>
        <v>CZK</v>
      </c>
      <c r="I275" s="122"/>
      <c r="J275" s="300" t="s">
        <v>1157</v>
      </c>
      <c r="L275" s="75">
        <f>G275*(1-'FORM-I'!$V$22/100)</f>
        <v>389.34050000000002</v>
      </c>
      <c r="N275" s="11" t="e">
        <f>VLOOKUP(B275,$B$11:B274,1,FALSE)</f>
        <v>#N/A</v>
      </c>
      <c r="AH275" s="306"/>
      <c r="AI275" s="305"/>
      <c r="AJ275" s="305"/>
      <c r="AK275" s="307"/>
      <c r="AL275" s="308"/>
    </row>
    <row r="276" spans="1:38" ht="14.4">
      <c r="A276" s="99"/>
      <c r="B276" s="115">
        <v>9255139</v>
      </c>
      <c r="C276" s="116" t="s">
        <v>252</v>
      </c>
      <c r="D276" s="117">
        <v>10</v>
      </c>
      <c r="E276" s="118"/>
      <c r="F276" s="119"/>
      <c r="G276" s="88">
        <v>389.34050000000002</v>
      </c>
      <c r="H276" s="121" t="str">
        <f t="shared" si="10"/>
        <v>CZK</v>
      </c>
      <c r="I276" s="122"/>
      <c r="J276" s="300" t="s">
        <v>1158</v>
      </c>
      <c r="L276" s="75">
        <f>G276*(1-'FORM-I'!$V$22/100)</f>
        <v>389.34050000000002</v>
      </c>
      <c r="N276" s="11" t="e">
        <f>VLOOKUP(B276,$B$11:B275,1,FALSE)</f>
        <v>#N/A</v>
      </c>
      <c r="AH276" s="306"/>
      <c r="AI276" s="305"/>
      <c r="AJ276" s="305"/>
      <c r="AK276" s="307"/>
      <c r="AL276" s="308"/>
    </row>
    <row r="277" spans="1:38" ht="14.4">
      <c r="A277" s="99"/>
      <c r="B277" s="115">
        <v>9255140</v>
      </c>
      <c r="C277" s="116" t="s">
        <v>253</v>
      </c>
      <c r="D277" s="117">
        <v>10</v>
      </c>
      <c r="E277" s="118"/>
      <c r="F277" s="119"/>
      <c r="G277" s="88">
        <v>402.46422999999999</v>
      </c>
      <c r="H277" s="121" t="str">
        <f t="shared" si="10"/>
        <v>CZK</v>
      </c>
      <c r="I277" s="122"/>
      <c r="J277" s="300" t="s">
        <v>1159</v>
      </c>
      <c r="L277" s="75">
        <f>G277*(1-'FORM-I'!$V$22/100)</f>
        <v>402.46422999999999</v>
      </c>
      <c r="N277" s="11" t="e">
        <f>VLOOKUP(B277,$B$11:B276,1,FALSE)</f>
        <v>#N/A</v>
      </c>
      <c r="AH277" s="306"/>
      <c r="AI277" s="305"/>
      <c r="AJ277" s="305"/>
      <c r="AK277" s="307"/>
      <c r="AL277" s="308"/>
    </row>
    <row r="278" spans="1:38" ht="14.4">
      <c r="A278" s="99"/>
      <c r="B278" s="153">
        <v>9255141</v>
      </c>
      <c r="C278" s="154" t="s">
        <v>254</v>
      </c>
      <c r="D278" s="155">
        <v>10</v>
      </c>
      <c r="E278" s="156"/>
      <c r="F278" s="157"/>
      <c r="G278" s="88">
        <v>402.46422999999999</v>
      </c>
      <c r="H278" s="158" t="str">
        <f t="shared" si="10"/>
        <v>CZK</v>
      </c>
      <c r="I278" s="159"/>
      <c r="J278" s="302" t="s">
        <v>1160</v>
      </c>
      <c r="L278" s="75">
        <f>G278*(1-'FORM-I'!$V$22/100)</f>
        <v>402.46422999999999</v>
      </c>
      <c r="N278" s="11" t="e">
        <f>VLOOKUP(B278,$B$11:B277,1,FALSE)</f>
        <v>#N/A</v>
      </c>
      <c r="AH278" s="306"/>
      <c r="AI278" s="305"/>
      <c r="AJ278" s="305"/>
      <c r="AK278" s="307"/>
      <c r="AL278" s="308"/>
    </row>
    <row r="279" spans="1:38" ht="14.4">
      <c r="A279" s="107"/>
      <c r="B279" s="146">
        <v>9255204</v>
      </c>
      <c r="C279" s="147" t="s">
        <v>255</v>
      </c>
      <c r="D279" s="148">
        <v>10</v>
      </c>
      <c r="E279" s="149"/>
      <c r="F279" s="150"/>
      <c r="G279" s="88">
        <v>343.85318000000001</v>
      </c>
      <c r="H279" s="151" t="str">
        <f t="shared" si="10"/>
        <v>CZK</v>
      </c>
      <c r="I279" s="152"/>
      <c r="J279" s="301" t="s">
        <v>1194</v>
      </c>
      <c r="L279" s="75">
        <f>G279*(1-'FORM-I'!$V$22/100)</f>
        <v>343.85318000000001</v>
      </c>
      <c r="N279" s="11" t="e">
        <f>VLOOKUP(B279,$B$11:B278,1,FALSE)</f>
        <v>#N/A</v>
      </c>
      <c r="AH279" s="306"/>
      <c r="AI279" s="305"/>
      <c r="AJ279" s="305"/>
      <c r="AK279" s="307"/>
      <c r="AL279" s="308"/>
    </row>
    <row r="280" spans="1:38" ht="14.4">
      <c r="A280" s="107"/>
      <c r="B280" s="115">
        <v>9255205</v>
      </c>
      <c r="C280" s="116" t="s">
        <v>256</v>
      </c>
      <c r="D280" s="117">
        <v>10</v>
      </c>
      <c r="E280" s="118"/>
      <c r="F280" s="119"/>
      <c r="G280" s="88">
        <v>343.85318000000001</v>
      </c>
      <c r="H280" s="121" t="str">
        <f t="shared" si="10"/>
        <v>CZK</v>
      </c>
      <c r="I280" s="122"/>
      <c r="J280" s="300" t="s">
        <v>1195</v>
      </c>
      <c r="L280" s="75">
        <f>G280*(1-'FORM-I'!$V$22/100)</f>
        <v>343.85318000000001</v>
      </c>
      <c r="N280" s="11" t="e">
        <f>VLOOKUP(B280,$B$11:B279,1,FALSE)</f>
        <v>#N/A</v>
      </c>
      <c r="AH280" s="306"/>
      <c r="AI280" s="305"/>
      <c r="AJ280" s="305"/>
      <c r="AK280" s="307"/>
      <c r="AL280" s="308"/>
    </row>
    <row r="281" spans="1:38" ht="14.4">
      <c r="A281" s="107"/>
      <c r="B281" s="115">
        <v>9255206</v>
      </c>
      <c r="C281" s="116" t="s">
        <v>257</v>
      </c>
      <c r="D281" s="117">
        <v>10</v>
      </c>
      <c r="E281" s="118"/>
      <c r="F281" s="119"/>
      <c r="G281" s="88">
        <v>347.69150999999999</v>
      </c>
      <c r="H281" s="121" t="str">
        <f t="shared" si="10"/>
        <v>CZK</v>
      </c>
      <c r="I281" s="122"/>
      <c r="J281" s="300" t="s">
        <v>1196</v>
      </c>
      <c r="L281" s="75">
        <f>G281*(1-'FORM-I'!$V$22/100)</f>
        <v>347.69150999999999</v>
      </c>
      <c r="N281" s="11" t="e">
        <f>VLOOKUP(B281,$B$11:B280,1,FALSE)</f>
        <v>#N/A</v>
      </c>
      <c r="AH281" s="306"/>
      <c r="AI281" s="305"/>
      <c r="AJ281" s="305"/>
      <c r="AK281" s="307"/>
      <c r="AL281" s="308"/>
    </row>
    <row r="282" spans="1:38" ht="14.4">
      <c r="A282" s="107"/>
      <c r="B282" s="115">
        <v>9255207</v>
      </c>
      <c r="C282" s="116" t="s">
        <v>258</v>
      </c>
      <c r="D282" s="117">
        <v>10</v>
      </c>
      <c r="E282" s="118"/>
      <c r="F282" s="119"/>
      <c r="G282" s="88">
        <v>347.69150999999999</v>
      </c>
      <c r="H282" s="121" t="str">
        <f t="shared" si="10"/>
        <v>CZK</v>
      </c>
      <c r="I282" s="122"/>
      <c r="J282" s="300" t="s">
        <v>1197</v>
      </c>
      <c r="L282" s="75">
        <f>G282*(1-'FORM-I'!$V$22/100)</f>
        <v>347.69150999999999</v>
      </c>
      <c r="N282" s="11" t="e">
        <f>VLOOKUP(B282,$B$11:B281,1,FALSE)</f>
        <v>#N/A</v>
      </c>
      <c r="AH282" s="306"/>
      <c r="AI282" s="305"/>
      <c r="AJ282" s="305"/>
      <c r="AK282" s="307"/>
      <c r="AL282" s="308"/>
    </row>
    <row r="283" spans="1:38" ht="14.4">
      <c r="A283" s="107"/>
      <c r="B283" s="115">
        <v>9255208</v>
      </c>
      <c r="C283" s="116" t="s">
        <v>259</v>
      </c>
      <c r="D283" s="117">
        <v>10</v>
      </c>
      <c r="E283" s="118"/>
      <c r="F283" s="119"/>
      <c r="G283" s="88">
        <v>354.09370999999999</v>
      </c>
      <c r="H283" s="121" t="str">
        <f t="shared" si="10"/>
        <v>CZK</v>
      </c>
      <c r="I283" s="122"/>
      <c r="J283" s="300" t="s">
        <v>1198</v>
      </c>
      <c r="L283" s="75">
        <f>G283*(1-'FORM-I'!$V$22/100)</f>
        <v>354.09370999999999</v>
      </c>
      <c r="N283" s="11" t="e">
        <f>VLOOKUP(B283,$B$11:B282,1,FALSE)</f>
        <v>#N/A</v>
      </c>
      <c r="AH283" s="306"/>
      <c r="AI283" s="305"/>
      <c r="AJ283" s="305"/>
      <c r="AK283" s="307"/>
      <c r="AL283" s="308"/>
    </row>
    <row r="284" spans="1:38" ht="14.4">
      <c r="A284" s="107"/>
      <c r="B284" s="115">
        <v>9255209</v>
      </c>
      <c r="C284" s="116" t="s">
        <v>260</v>
      </c>
      <c r="D284" s="117">
        <v>10</v>
      </c>
      <c r="E284" s="118"/>
      <c r="F284" s="119"/>
      <c r="G284" s="88">
        <v>354.09370999999999</v>
      </c>
      <c r="H284" s="121" t="str">
        <f t="shared" si="10"/>
        <v>CZK</v>
      </c>
      <c r="I284" s="122"/>
      <c r="J284" s="300" t="s">
        <v>1199</v>
      </c>
      <c r="L284" s="75">
        <f>G284*(1-'FORM-I'!$V$22/100)</f>
        <v>354.09370999999999</v>
      </c>
      <c r="N284" s="11" t="e">
        <f>VLOOKUP(B284,$B$11:B283,1,FALSE)</f>
        <v>#N/A</v>
      </c>
      <c r="AH284" s="306"/>
      <c r="AI284" s="305"/>
      <c r="AJ284" s="305"/>
      <c r="AK284" s="307"/>
      <c r="AL284" s="308"/>
    </row>
    <row r="285" spans="1:38" ht="14.4">
      <c r="A285" s="107"/>
      <c r="B285" s="115">
        <v>9255210</v>
      </c>
      <c r="C285" s="116" t="s">
        <v>261</v>
      </c>
      <c r="D285" s="117">
        <v>10</v>
      </c>
      <c r="E285" s="118"/>
      <c r="F285" s="119"/>
      <c r="G285" s="88">
        <v>360.48838000000001</v>
      </c>
      <c r="H285" s="121" t="str">
        <f t="shared" si="10"/>
        <v>CZK</v>
      </c>
      <c r="I285" s="122"/>
      <c r="J285" s="300" t="s">
        <v>1200</v>
      </c>
      <c r="L285" s="75">
        <f>G285*(1-'FORM-I'!$V$22/100)</f>
        <v>360.48838000000001</v>
      </c>
      <c r="N285" s="11" t="e">
        <f>VLOOKUP(B285,$B$11:B284,1,FALSE)</f>
        <v>#N/A</v>
      </c>
      <c r="AH285" s="306"/>
      <c r="AI285" s="305"/>
      <c r="AJ285" s="305"/>
      <c r="AK285" s="307"/>
      <c r="AL285" s="308"/>
    </row>
    <row r="286" spans="1:38" ht="14.4">
      <c r="A286" s="107"/>
      <c r="B286" s="115">
        <v>9255211</v>
      </c>
      <c r="C286" s="116" t="s">
        <v>262</v>
      </c>
      <c r="D286" s="117">
        <v>10</v>
      </c>
      <c r="E286" s="118"/>
      <c r="F286" s="119"/>
      <c r="G286" s="88">
        <v>360.48838000000001</v>
      </c>
      <c r="H286" s="121" t="str">
        <f t="shared" si="10"/>
        <v>CZK</v>
      </c>
      <c r="I286" s="122"/>
      <c r="J286" s="300" t="s">
        <v>1201</v>
      </c>
      <c r="L286" s="75">
        <f>G286*(1-'FORM-I'!$V$22/100)</f>
        <v>360.48838000000001</v>
      </c>
      <c r="N286" s="11" t="e">
        <f>VLOOKUP(B286,$B$11:B285,1,FALSE)</f>
        <v>#N/A</v>
      </c>
      <c r="AH286" s="306"/>
      <c r="AI286" s="305"/>
      <c r="AJ286" s="305"/>
      <c r="AK286" s="307"/>
      <c r="AL286" s="308"/>
    </row>
    <row r="287" spans="1:38" ht="14.4">
      <c r="A287" s="107"/>
      <c r="B287" s="115">
        <v>9255212</v>
      </c>
      <c r="C287" s="116" t="s">
        <v>263</v>
      </c>
      <c r="D287" s="117">
        <v>10</v>
      </c>
      <c r="E287" s="118"/>
      <c r="F287" s="119"/>
      <c r="G287" s="88">
        <v>357.13297</v>
      </c>
      <c r="H287" s="121" t="str">
        <f t="shared" si="10"/>
        <v>CZK</v>
      </c>
      <c r="I287" s="122"/>
      <c r="J287" s="300" t="s">
        <v>1202</v>
      </c>
      <c r="L287" s="75">
        <f>G287*(1-'FORM-I'!$V$22/100)</f>
        <v>357.13297</v>
      </c>
      <c r="N287" s="11" t="e">
        <f>VLOOKUP(B287,$B$11:B286,1,FALSE)</f>
        <v>#N/A</v>
      </c>
      <c r="AH287" s="306"/>
      <c r="AI287" s="305"/>
      <c r="AJ287" s="305"/>
      <c r="AK287" s="307"/>
      <c r="AL287" s="308"/>
    </row>
    <row r="288" spans="1:38" ht="14.4">
      <c r="A288" s="107"/>
      <c r="B288" s="115">
        <v>9255213</v>
      </c>
      <c r="C288" s="116" t="s">
        <v>264</v>
      </c>
      <c r="D288" s="117">
        <v>10</v>
      </c>
      <c r="E288" s="118"/>
      <c r="F288" s="119"/>
      <c r="G288" s="88">
        <v>357.13297</v>
      </c>
      <c r="H288" s="121" t="str">
        <f t="shared" si="10"/>
        <v>CZK</v>
      </c>
      <c r="I288" s="122"/>
      <c r="J288" s="300" t="s">
        <v>1203</v>
      </c>
      <c r="L288" s="75">
        <f>G288*(1-'FORM-I'!$V$22/100)</f>
        <v>357.13297</v>
      </c>
      <c r="N288" s="11" t="e">
        <f>VLOOKUP(B288,$B$11:B287,1,FALSE)</f>
        <v>#N/A</v>
      </c>
      <c r="AH288" s="306"/>
      <c r="AI288" s="305"/>
      <c r="AJ288" s="305"/>
      <c r="AK288" s="307"/>
      <c r="AL288" s="308"/>
    </row>
    <row r="289" spans="1:38" ht="14.4">
      <c r="A289" s="107"/>
      <c r="B289" s="115">
        <v>9255214</v>
      </c>
      <c r="C289" s="116" t="s">
        <v>265</v>
      </c>
      <c r="D289" s="117">
        <v>10</v>
      </c>
      <c r="E289" s="118"/>
      <c r="F289" s="119"/>
      <c r="G289" s="88">
        <v>363.36250999999999</v>
      </c>
      <c r="H289" s="121" t="str">
        <f t="shared" si="10"/>
        <v>CZK</v>
      </c>
      <c r="I289" s="122"/>
      <c r="J289" s="300" t="s">
        <v>1204</v>
      </c>
      <c r="L289" s="75">
        <f>G289*(1-'FORM-I'!$V$22/100)</f>
        <v>363.36250999999999</v>
      </c>
      <c r="N289" s="11" t="e">
        <f>VLOOKUP(B289,$B$11:B288,1,FALSE)</f>
        <v>#N/A</v>
      </c>
      <c r="AH289" s="306"/>
      <c r="AI289" s="305"/>
      <c r="AJ289" s="305"/>
      <c r="AK289" s="307"/>
      <c r="AL289" s="308"/>
    </row>
    <row r="290" spans="1:38" ht="14.4">
      <c r="A290" s="107"/>
      <c r="B290" s="115">
        <v>9255215</v>
      </c>
      <c r="C290" s="116" t="s">
        <v>266</v>
      </c>
      <c r="D290" s="117">
        <v>10</v>
      </c>
      <c r="E290" s="118"/>
      <c r="F290" s="119"/>
      <c r="G290" s="88">
        <v>363.36250999999999</v>
      </c>
      <c r="H290" s="121" t="str">
        <f t="shared" si="10"/>
        <v>CZK</v>
      </c>
      <c r="I290" s="122"/>
      <c r="J290" s="300" t="s">
        <v>1205</v>
      </c>
      <c r="L290" s="75">
        <f>G290*(1-'FORM-I'!$V$22/100)</f>
        <v>363.36250999999999</v>
      </c>
      <c r="N290" s="11" t="e">
        <f>VLOOKUP(B290,$B$11:B289,1,FALSE)</f>
        <v>#N/A</v>
      </c>
      <c r="AH290" s="306"/>
      <c r="AI290" s="305"/>
      <c r="AJ290" s="305"/>
      <c r="AK290" s="307"/>
      <c r="AL290" s="308"/>
    </row>
    <row r="291" spans="1:38" ht="14.4">
      <c r="A291" s="107"/>
      <c r="B291" s="115">
        <v>9255216</v>
      </c>
      <c r="C291" s="116" t="s">
        <v>267</v>
      </c>
      <c r="D291" s="117">
        <v>10</v>
      </c>
      <c r="E291" s="118"/>
      <c r="F291" s="119"/>
      <c r="G291" s="88">
        <v>379.68511999999998</v>
      </c>
      <c r="H291" s="121" t="str">
        <f t="shared" si="10"/>
        <v>CZK</v>
      </c>
      <c r="I291" s="122"/>
      <c r="J291" s="300" t="s">
        <v>1206</v>
      </c>
      <c r="L291" s="75">
        <f>G291*(1-'FORM-I'!$V$22/100)</f>
        <v>379.68511999999998</v>
      </c>
      <c r="N291" s="11" t="e">
        <f>VLOOKUP(B291,$B$11:B290,1,FALSE)</f>
        <v>#N/A</v>
      </c>
      <c r="AH291" s="306"/>
      <c r="AI291" s="305"/>
      <c r="AJ291" s="305"/>
      <c r="AK291" s="307"/>
      <c r="AL291" s="308"/>
    </row>
    <row r="292" spans="1:38" ht="14.4">
      <c r="A292" s="107"/>
      <c r="B292" s="115">
        <v>9255217</v>
      </c>
      <c r="C292" s="116" t="s">
        <v>268</v>
      </c>
      <c r="D292" s="117">
        <v>10</v>
      </c>
      <c r="E292" s="118"/>
      <c r="F292" s="119"/>
      <c r="G292" s="88">
        <v>379.68511999999998</v>
      </c>
      <c r="H292" s="121" t="str">
        <f t="shared" si="10"/>
        <v>CZK</v>
      </c>
      <c r="I292" s="122"/>
      <c r="J292" s="300" t="s">
        <v>1207</v>
      </c>
      <c r="L292" s="75">
        <f>G292*(1-'FORM-I'!$V$22/100)</f>
        <v>379.68511999999998</v>
      </c>
      <c r="N292" s="11" t="e">
        <f>VLOOKUP(B292,$B$11:B291,1,FALSE)</f>
        <v>#N/A</v>
      </c>
      <c r="AH292" s="306"/>
      <c r="AI292" s="305"/>
      <c r="AJ292" s="305"/>
      <c r="AK292" s="307"/>
      <c r="AL292" s="308"/>
    </row>
    <row r="293" spans="1:38" ht="14.4">
      <c r="A293" s="107"/>
      <c r="B293" s="115">
        <v>9255218</v>
      </c>
      <c r="C293" s="116" t="s">
        <v>269</v>
      </c>
      <c r="D293" s="117">
        <v>10</v>
      </c>
      <c r="E293" s="118"/>
      <c r="F293" s="119"/>
      <c r="G293" s="88">
        <v>389.34050000000002</v>
      </c>
      <c r="H293" s="121" t="str">
        <f t="shared" ref="H293:H298" si="11">IF(G293="","",$H$10)</f>
        <v>CZK</v>
      </c>
      <c r="I293" s="122"/>
      <c r="J293" s="300" t="s">
        <v>1208</v>
      </c>
      <c r="L293" s="75">
        <f>G293*(1-'FORM-I'!$V$22/100)</f>
        <v>389.34050000000002</v>
      </c>
      <c r="N293" s="11" t="e">
        <f>VLOOKUP(B293,$B$11:B292,1,FALSE)</f>
        <v>#N/A</v>
      </c>
      <c r="AH293" s="306"/>
      <c r="AI293" s="305"/>
      <c r="AJ293" s="305"/>
      <c r="AK293" s="307"/>
      <c r="AL293" s="308"/>
    </row>
    <row r="294" spans="1:38" ht="14.4">
      <c r="A294" s="107"/>
      <c r="B294" s="115">
        <v>9255219</v>
      </c>
      <c r="C294" s="116" t="s">
        <v>270</v>
      </c>
      <c r="D294" s="117">
        <v>10</v>
      </c>
      <c r="E294" s="118"/>
      <c r="F294" s="119"/>
      <c r="G294" s="88">
        <v>389.34050000000002</v>
      </c>
      <c r="H294" s="121" t="str">
        <f t="shared" si="11"/>
        <v>CZK</v>
      </c>
      <c r="I294" s="122"/>
      <c r="J294" s="300" t="s">
        <v>1209</v>
      </c>
      <c r="L294" s="75">
        <f>G294*(1-'FORM-I'!$V$22/100)</f>
        <v>389.34050000000002</v>
      </c>
      <c r="N294" s="11" t="e">
        <f>VLOOKUP(B294,$B$11:B293,1,FALSE)</f>
        <v>#N/A</v>
      </c>
      <c r="AH294" s="306"/>
      <c r="AI294" s="305"/>
      <c r="AJ294" s="305"/>
      <c r="AK294" s="307"/>
      <c r="AL294" s="308"/>
    </row>
    <row r="295" spans="1:38" ht="14.4">
      <c r="A295" s="107"/>
      <c r="B295" s="115">
        <v>9255220</v>
      </c>
      <c r="C295" s="116" t="s">
        <v>271</v>
      </c>
      <c r="D295" s="117">
        <v>10</v>
      </c>
      <c r="E295" s="118"/>
      <c r="F295" s="119"/>
      <c r="G295" s="88">
        <v>402.46422999999999</v>
      </c>
      <c r="H295" s="121" t="str">
        <f t="shared" si="11"/>
        <v>CZK</v>
      </c>
      <c r="I295" s="122"/>
      <c r="J295" s="300" t="s">
        <v>1210</v>
      </c>
      <c r="L295" s="75">
        <f>G295*(1-'FORM-I'!$V$22/100)</f>
        <v>402.46422999999999</v>
      </c>
      <c r="N295" s="11" t="e">
        <f>VLOOKUP(B295,$B$11:B294,1,FALSE)</f>
        <v>#N/A</v>
      </c>
      <c r="AH295" s="306"/>
      <c r="AI295" s="305"/>
      <c r="AJ295" s="305"/>
      <c r="AK295" s="307"/>
      <c r="AL295" s="308"/>
    </row>
    <row r="296" spans="1:38" ht="14.4">
      <c r="A296" s="107"/>
      <c r="B296" s="153">
        <v>9255221</v>
      </c>
      <c r="C296" s="154" t="s">
        <v>272</v>
      </c>
      <c r="D296" s="155">
        <v>10</v>
      </c>
      <c r="E296" s="156"/>
      <c r="F296" s="157"/>
      <c r="G296" s="88">
        <v>402.46422999999999</v>
      </c>
      <c r="H296" s="158" t="str">
        <f t="shared" si="11"/>
        <v>CZK</v>
      </c>
      <c r="I296" s="159"/>
      <c r="J296" s="300" t="s">
        <v>1211</v>
      </c>
      <c r="L296" s="75">
        <f>G296*(1-'FORM-I'!$V$22/100)</f>
        <v>402.46422999999999</v>
      </c>
      <c r="N296" s="11" t="e">
        <f>VLOOKUP(B296,$B$11:B295,1,FALSE)</f>
        <v>#N/A</v>
      </c>
      <c r="AH296" s="306"/>
      <c r="AI296" s="305"/>
      <c r="AJ296" s="305"/>
      <c r="AK296" s="307"/>
      <c r="AL296" s="308"/>
    </row>
    <row r="297" spans="1:38" ht="14.4">
      <c r="B297" s="146">
        <v>9255838</v>
      </c>
      <c r="C297" s="147" t="s">
        <v>273</v>
      </c>
      <c r="D297" s="148">
        <v>200</v>
      </c>
      <c r="E297" s="149"/>
      <c r="F297" s="150"/>
      <c r="G297" s="88">
        <v>49.383429999999997</v>
      </c>
      <c r="H297" s="151" t="str">
        <f t="shared" si="11"/>
        <v>CZK</v>
      </c>
      <c r="I297" s="152"/>
      <c r="J297" s="300" t="s">
        <v>1293</v>
      </c>
      <c r="L297" s="75">
        <f>G297*(1-'FORM-I'!$V$22/100)</f>
        <v>49.383429999999997</v>
      </c>
      <c r="N297" s="11" t="e">
        <f>VLOOKUP(B297,$B$11:B296,1,FALSE)</f>
        <v>#N/A</v>
      </c>
      <c r="AH297" s="306"/>
      <c r="AI297" s="305"/>
      <c r="AJ297" s="305"/>
      <c r="AK297" s="307"/>
      <c r="AL297" s="308"/>
    </row>
    <row r="298" spans="1:38" ht="14.4">
      <c r="B298" s="153">
        <v>9255839</v>
      </c>
      <c r="C298" s="154" t="s">
        <v>274</v>
      </c>
      <c r="D298" s="155">
        <v>200</v>
      </c>
      <c r="E298" s="156"/>
      <c r="F298" s="157"/>
      <c r="G298" s="88">
        <v>49.991039999999998</v>
      </c>
      <c r="H298" s="158" t="str">
        <f t="shared" si="11"/>
        <v>CZK</v>
      </c>
      <c r="I298" s="159"/>
      <c r="J298" s="300" t="s">
        <v>1294</v>
      </c>
      <c r="L298" s="75">
        <f>G298*(1-'FORM-I'!$V$22/100)</f>
        <v>49.991039999999998</v>
      </c>
      <c r="N298" s="11" t="e">
        <f>VLOOKUP(B298,$B$11:B297,1,FALSE)</f>
        <v>#N/A</v>
      </c>
      <c r="AH298" s="306"/>
      <c r="AI298" s="305"/>
      <c r="AJ298" s="305"/>
      <c r="AK298" s="307"/>
      <c r="AL298" s="308"/>
    </row>
    <row r="299" spans="1:38" ht="14.4">
      <c r="B299" s="153"/>
      <c r="C299" s="154"/>
      <c r="D299" s="155"/>
      <c r="E299" s="156"/>
      <c r="F299" s="157"/>
      <c r="G299" s="88"/>
      <c r="H299" s="158"/>
      <c r="I299" s="159"/>
      <c r="J299" s="300"/>
      <c r="L299" s="75">
        <f>G299*(1-'FORM-I'!$V$22/100)</f>
        <v>0</v>
      </c>
      <c r="N299" s="11" t="e">
        <f>VLOOKUP(B299,$B$11:B298,1,FALSE)</f>
        <v>#N/A</v>
      </c>
      <c r="AH299" s="306"/>
      <c r="AI299" s="305"/>
      <c r="AJ299" s="305"/>
      <c r="AK299" s="307"/>
      <c r="AL299" s="308"/>
    </row>
    <row r="300" spans="1:38" ht="14.4">
      <c r="A300" s="67"/>
      <c r="B300" s="146">
        <v>9255273</v>
      </c>
      <c r="C300" s="147" t="s">
        <v>275</v>
      </c>
      <c r="D300" s="148">
        <v>1</v>
      </c>
      <c r="E300" s="149"/>
      <c r="F300" s="150"/>
      <c r="G300" s="88"/>
      <c r="H300" s="151" t="str">
        <f t="shared" ref="H300:H320" si="12">IF(G300="","",$H$10)</f>
        <v/>
      </c>
      <c r="I300" s="152"/>
      <c r="J300" s="300"/>
      <c r="L300" s="75">
        <f>G300*(1-'FORM-I'!$V$22/100)</f>
        <v>0</v>
      </c>
      <c r="N300" s="11" t="e">
        <f>VLOOKUP(B300,$B$11:B299,1,FALSE)</f>
        <v>#N/A</v>
      </c>
      <c r="AH300" s="306"/>
      <c r="AI300" s="305"/>
      <c r="AJ300" s="305"/>
      <c r="AK300" s="307"/>
      <c r="AL300" s="308"/>
    </row>
    <row r="301" spans="1:38" ht="14.4">
      <c r="A301" s="67"/>
      <c r="B301" s="115">
        <v>9255274</v>
      </c>
      <c r="C301" s="116" t="s">
        <v>276</v>
      </c>
      <c r="D301" s="117">
        <v>1</v>
      </c>
      <c r="E301" s="118"/>
      <c r="F301" s="119"/>
      <c r="G301" s="88"/>
      <c r="H301" s="121" t="str">
        <f t="shared" si="12"/>
        <v/>
      </c>
      <c r="I301" s="122"/>
      <c r="J301" s="300"/>
      <c r="L301" s="75">
        <f>G301*(1-'FORM-I'!$V$22/100)</f>
        <v>0</v>
      </c>
      <c r="N301" s="11" t="e">
        <f>VLOOKUP(B301,$B$11:B300,1,FALSE)</f>
        <v>#N/A</v>
      </c>
      <c r="AH301" s="306"/>
      <c r="AI301" s="305"/>
      <c r="AJ301" s="305"/>
      <c r="AK301" s="307"/>
      <c r="AL301" s="308"/>
    </row>
    <row r="302" spans="1:38" ht="14.4">
      <c r="A302" s="67"/>
      <c r="B302" s="115">
        <v>9255275</v>
      </c>
      <c r="C302" s="116" t="s">
        <v>277</v>
      </c>
      <c r="D302" s="117">
        <v>1</v>
      </c>
      <c r="E302" s="118"/>
      <c r="F302" s="119"/>
      <c r="G302" s="88"/>
      <c r="H302" s="121" t="str">
        <f t="shared" si="12"/>
        <v/>
      </c>
      <c r="I302" s="122"/>
      <c r="J302" s="300"/>
      <c r="L302" s="75">
        <f>G302*(1-'FORM-I'!$V$22/100)</f>
        <v>0</v>
      </c>
      <c r="N302" s="11" t="e">
        <f>VLOOKUP(B302,$B$11:B301,1,FALSE)</f>
        <v>#N/A</v>
      </c>
      <c r="AH302" s="306"/>
      <c r="AI302" s="305"/>
      <c r="AJ302" s="305"/>
      <c r="AK302" s="307"/>
      <c r="AL302" s="308"/>
    </row>
    <row r="303" spans="1:38" ht="14.4">
      <c r="A303" s="67"/>
      <c r="B303" s="115">
        <v>9255276</v>
      </c>
      <c r="C303" s="116" t="s">
        <v>278</v>
      </c>
      <c r="D303" s="117">
        <v>1</v>
      </c>
      <c r="E303" s="118"/>
      <c r="F303" s="119"/>
      <c r="G303" s="88"/>
      <c r="H303" s="121" t="str">
        <f t="shared" si="12"/>
        <v/>
      </c>
      <c r="I303" s="122"/>
      <c r="J303" s="300"/>
      <c r="L303" s="75">
        <f>G303*(1-'FORM-I'!$V$22/100)</f>
        <v>0</v>
      </c>
      <c r="N303" s="11" t="e">
        <f>VLOOKUP(B303,$B$11:B302,1,FALSE)</f>
        <v>#N/A</v>
      </c>
      <c r="AH303" s="306"/>
      <c r="AI303" s="305"/>
      <c r="AJ303" s="305"/>
      <c r="AK303" s="307"/>
      <c r="AL303" s="308"/>
    </row>
    <row r="304" spans="1:38" ht="14.4">
      <c r="A304" s="67"/>
      <c r="B304" s="115">
        <v>9255277</v>
      </c>
      <c r="C304" s="116" t="s">
        <v>279</v>
      </c>
      <c r="D304" s="117">
        <v>1</v>
      </c>
      <c r="E304" s="118"/>
      <c r="F304" s="119"/>
      <c r="G304" s="88"/>
      <c r="H304" s="121" t="str">
        <f t="shared" si="12"/>
        <v/>
      </c>
      <c r="I304" s="122"/>
      <c r="J304" s="300"/>
      <c r="L304" s="75">
        <f>G304*(1-'FORM-I'!$V$22/100)</f>
        <v>0</v>
      </c>
      <c r="N304" s="11" t="e">
        <f>VLOOKUP(B304,$B$11:B303,1,FALSE)</f>
        <v>#N/A</v>
      </c>
      <c r="AH304" s="306"/>
      <c r="AI304" s="305"/>
      <c r="AJ304" s="305"/>
      <c r="AK304" s="307"/>
      <c r="AL304" s="308"/>
    </row>
    <row r="305" spans="1:38" ht="14.4">
      <c r="A305" s="67"/>
      <c r="B305" s="115">
        <v>9255278</v>
      </c>
      <c r="C305" s="116" t="s">
        <v>280</v>
      </c>
      <c r="D305" s="117">
        <v>1</v>
      </c>
      <c r="E305" s="118"/>
      <c r="F305" s="119"/>
      <c r="G305" s="88"/>
      <c r="H305" s="121" t="str">
        <f t="shared" si="12"/>
        <v/>
      </c>
      <c r="I305" s="122"/>
      <c r="J305" s="300"/>
      <c r="L305" s="75">
        <f>G305*(1-'FORM-I'!$V$22/100)</f>
        <v>0</v>
      </c>
      <c r="N305" s="11" t="e">
        <f>VLOOKUP(B305,$B$11:B304,1,FALSE)</f>
        <v>#N/A</v>
      </c>
      <c r="AH305" s="306"/>
      <c r="AI305" s="305"/>
      <c r="AJ305" s="305"/>
      <c r="AK305" s="307"/>
      <c r="AL305" s="308"/>
    </row>
    <row r="306" spans="1:38" ht="14.4">
      <c r="A306" s="67"/>
      <c r="B306" s="153">
        <v>9255279</v>
      </c>
      <c r="C306" s="154" t="s">
        <v>281</v>
      </c>
      <c r="D306" s="155">
        <v>1</v>
      </c>
      <c r="E306" s="156"/>
      <c r="F306" s="157"/>
      <c r="G306" s="88"/>
      <c r="H306" s="158" t="str">
        <f t="shared" si="12"/>
        <v/>
      </c>
      <c r="I306" s="159"/>
      <c r="J306" s="300"/>
      <c r="L306" s="75">
        <f>G306*(1-'FORM-I'!$V$22/100)</f>
        <v>0</v>
      </c>
      <c r="N306" s="11" t="e">
        <f>VLOOKUP(B306,$B$11:B305,1,FALSE)</f>
        <v>#N/A</v>
      </c>
      <c r="AH306" s="306"/>
      <c r="AI306" s="305"/>
      <c r="AJ306" s="305"/>
      <c r="AK306" s="307"/>
      <c r="AL306" s="308"/>
    </row>
    <row r="307" spans="1:38" ht="14.4">
      <c r="A307" s="99"/>
      <c r="B307" s="146">
        <v>9255313</v>
      </c>
      <c r="C307" s="147" t="s">
        <v>282</v>
      </c>
      <c r="D307" s="148">
        <v>1</v>
      </c>
      <c r="E307" s="149"/>
      <c r="F307" s="150"/>
      <c r="G307" s="88"/>
      <c r="H307" s="151" t="str">
        <f t="shared" si="12"/>
        <v/>
      </c>
      <c r="I307" s="152"/>
      <c r="J307" s="300"/>
      <c r="L307" s="75">
        <f>G307*(1-'FORM-I'!$V$22/100)</f>
        <v>0</v>
      </c>
      <c r="N307" s="11" t="e">
        <f>VLOOKUP(B307,$B$11:B306,1,FALSE)</f>
        <v>#N/A</v>
      </c>
      <c r="AH307" s="306"/>
      <c r="AI307" s="305"/>
      <c r="AJ307" s="305"/>
      <c r="AK307" s="307"/>
      <c r="AL307" s="308"/>
    </row>
    <row r="308" spans="1:38" ht="14.4">
      <c r="A308" s="99"/>
      <c r="B308" s="115">
        <v>9255314</v>
      </c>
      <c r="C308" s="116" t="s">
        <v>283</v>
      </c>
      <c r="D308" s="117">
        <v>1</v>
      </c>
      <c r="E308" s="118"/>
      <c r="F308" s="119"/>
      <c r="G308" s="88"/>
      <c r="H308" s="121" t="str">
        <f t="shared" si="12"/>
        <v/>
      </c>
      <c r="I308" s="122"/>
      <c r="J308" s="300"/>
      <c r="L308" s="75">
        <f>G308*(1-'FORM-I'!$V$22/100)</f>
        <v>0</v>
      </c>
      <c r="N308" s="11" t="e">
        <f>VLOOKUP(B308,$B$11:B307,1,FALSE)</f>
        <v>#N/A</v>
      </c>
      <c r="AH308" s="306"/>
      <c r="AI308" s="305"/>
      <c r="AJ308" s="305"/>
      <c r="AK308" s="307"/>
      <c r="AL308" s="308"/>
    </row>
    <row r="309" spans="1:38" ht="14.4">
      <c r="A309" s="99"/>
      <c r="B309" s="115">
        <v>9255315</v>
      </c>
      <c r="C309" s="116" t="s">
        <v>284</v>
      </c>
      <c r="D309" s="117">
        <v>1</v>
      </c>
      <c r="E309" s="118"/>
      <c r="F309" s="119"/>
      <c r="G309" s="88"/>
      <c r="H309" s="121" t="str">
        <f t="shared" si="12"/>
        <v/>
      </c>
      <c r="I309" s="122"/>
      <c r="J309" s="300"/>
      <c r="L309" s="75">
        <f>G309*(1-'FORM-I'!$V$22/100)</f>
        <v>0</v>
      </c>
      <c r="N309" s="11" t="e">
        <f>VLOOKUP(B309,$B$11:B308,1,FALSE)</f>
        <v>#N/A</v>
      </c>
      <c r="AH309" s="306"/>
      <c r="AI309" s="305"/>
      <c r="AJ309" s="305"/>
      <c r="AK309" s="307"/>
      <c r="AL309" s="308"/>
    </row>
    <row r="310" spans="1:38" ht="14.4">
      <c r="A310" s="99"/>
      <c r="B310" s="115">
        <v>9255316</v>
      </c>
      <c r="C310" s="116" t="s">
        <v>285</v>
      </c>
      <c r="D310" s="117">
        <v>1</v>
      </c>
      <c r="E310" s="118"/>
      <c r="F310" s="119"/>
      <c r="G310" s="88"/>
      <c r="H310" s="121" t="str">
        <f t="shared" si="12"/>
        <v/>
      </c>
      <c r="I310" s="122"/>
      <c r="J310" s="300"/>
      <c r="L310" s="75">
        <f>G310*(1-'FORM-I'!$V$22/100)</f>
        <v>0</v>
      </c>
      <c r="N310" s="11" t="e">
        <f>VLOOKUP(B310,$B$11:B309,1,FALSE)</f>
        <v>#N/A</v>
      </c>
      <c r="AH310" s="306"/>
      <c r="AI310" s="305"/>
      <c r="AJ310" s="305"/>
      <c r="AK310" s="307"/>
      <c r="AL310" s="308"/>
    </row>
    <row r="311" spans="1:38" ht="14.4">
      <c r="A311" s="99"/>
      <c r="B311" s="115">
        <v>9255317</v>
      </c>
      <c r="C311" s="116" t="s">
        <v>286</v>
      </c>
      <c r="D311" s="117">
        <v>1</v>
      </c>
      <c r="E311" s="118"/>
      <c r="F311" s="119"/>
      <c r="G311" s="88"/>
      <c r="H311" s="121" t="str">
        <f t="shared" si="12"/>
        <v/>
      </c>
      <c r="I311" s="122"/>
      <c r="J311" s="300"/>
      <c r="L311" s="75">
        <f>G311*(1-'FORM-I'!$V$22/100)</f>
        <v>0</v>
      </c>
      <c r="N311" s="11" t="e">
        <f>VLOOKUP(B311,$B$11:B310,1,FALSE)</f>
        <v>#N/A</v>
      </c>
      <c r="AH311" s="306"/>
      <c r="AI311" s="305"/>
      <c r="AJ311" s="305"/>
      <c r="AK311" s="307"/>
      <c r="AL311" s="308"/>
    </row>
    <row r="312" spans="1:38" ht="14.4">
      <c r="A312" s="99"/>
      <c r="B312" s="115">
        <v>9255318</v>
      </c>
      <c r="C312" s="116" t="s">
        <v>287</v>
      </c>
      <c r="D312" s="117">
        <v>1</v>
      </c>
      <c r="E312" s="118"/>
      <c r="F312" s="119"/>
      <c r="G312" s="88"/>
      <c r="H312" s="121" t="str">
        <f t="shared" si="12"/>
        <v/>
      </c>
      <c r="I312" s="122"/>
      <c r="J312" s="300"/>
      <c r="L312" s="75">
        <f>G312*(1-'FORM-I'!$V$22/100)</f>
        <v>0</v>
      </c>
      <c r="N312" s="11" t="e">
        <f>VLOOKUP(B312,$B$11:B311,1,FALSE)</f>
        <v>#N/A</v>
      </c>
      <c r="AH312" s="306"/>
      <c r="AI312" s="305"/>
      <c r="AJ312" s="305"/>
      <c r="AK312" s="307"/>
      <c r="AL312" s="308"/>
    </row>
    <row r="313" spans="1:38" ht="14.4">
      <c r="A313" s="99"/>
      <c r="B313" s="153">
        <v>9255319</v>
      </c>
      <c r="C313" s="154" t="s">
        <v>288</v>
      </c>
      <c r="D313" s="155">
        <v>1</v>
      </c>
      <c r="E313" s="156"/>
      <c r="F313" s="157"/>
      <c r="G313" s="88"/>
      <c r="H313" s="158" t="str">
        <f t="shared" si="12"/>
        <v/>
      </c>
      <c r="I313" s="159"/>
      <c r="J313" s="300"/>
      <c r="L313" s="75">
        <f>G313*(1-'FORM-I'!$V$22/100)</f>
        <v>0</v>
      </c>
      <c r="N313" s="11" t="e">
        <f>VLOOKUP(B313,$B$11:B312,1,FALSE)</f>
        <v>#N/A</v>
      </c>
      <c r="AH313" s="306"/>
      <c r="AI313" s="305"/>
      <c r="AJ313" s="305"/>
      <c r="AK313" s="307"/>
      <c r="AL313" s="308"/>
    </row>
    <row r="314" spans="1:38" ht="14.4">
      <c r="A314" s="107"/>
      <c r="B314" s="146">
        <v>9255353</v>
      </c>
      <c r="C314" s="147" t="s">
        <v>289</v>
      </c>
      <c r="D314" s="148">
        <v>1</v>
      </c>
      <c r="E314" s="149"/>
      <c r="F314" s="150"/>
      <c r="G314" s="88"/>
      <c r="H314" s="151" t="str">
        <f t="shared" si="12"/>
        <v/>
      </c>
      <c r="I314" s="152"/>
      <c r="J314" s="300"/>
      <c r="L314" s="75">
        <f>G314*(1-'FORM-I'!$V$22/100)</f>
        <v>0</v>
      </c>
      <c r="N314" s="11" t="e">
        <f>VLOOKUP(B314,$B$11:B313,1,FALSE)</f>
        <v>#N/A</v>
      </c>
      <c r="AH314" s="306"/>
      <c r="AI314" s="305"/>
      <c r="AJ314" s="305"/>
      <c r="AK314" s="307"/>
      <c r="AL314" s="308"/>
    </row>
    <row r="315" spans="1:38" ht="14.4">
      <c r="A315" s="107"/>
      <c r="B315" s="115">
        <v>9255354</v>
      </c>
      <c r="C315" s="116" t="s">
        <v>290</v>
      </c>
      <c r="D315" s="117">
        <v>1</v>
      </c>
      <c r="E315" s="118"/>
      <c r="F315" s="119"/>
      <c r="G315" s="88"/>
      <c r="H315" s="121" t="str">
        <f t="shared" si="12"/>
        <v/>
      </c>
      <c r="I315" s="122"/>
      <c r="J315" s="300"/>
      <c r="L315" s="75">
        <f>G315*(1-'FORM-I'!$V$22/100)</f>
        <v>0</v>
      </c>
      <c r="N315" s="11" t="e">
        <f>VLOOKUP(B315,$B$11:B314,1,FALSE)</f>
        <v>#N/A</v>
      </c>
      <c r="AH315" s="306"/>
      <c r="AI315" s="305"/>
      <c r="AJ315" s="305"/>
      <c r="AK315" s="307"/>
      <c r="AL315" s="308"/>
    </row>
    <row r="316" spans="1:38" ht="14.4">
      <c r="A316" s="107"/>
      <c r="B316" s="115">
        <v>9255355</v>
      </c>
      <c r="C316" s="116" t="s">
        <v>291</v>
      </c>
      <c r="D316" s="117">
        <v>1</v>
      </c>
      <c r="E316" s="118"/>
      <c r="F316" s="119"/>
      <c r="G316" s="88"/>
      <c r="H316" s="121" t="str">
        <f t="shared" si="12"/>
        <v/>
      </c>
      <c r="I316" s="122"/>
      <c r="J316" s="300"/>
      <c r="L316" s="75">
        <f>G316*(1-'FORM-I'!$V$22/100)</f>
        <v>0</v>
      </c>
      <c r="N316" s="11" t="e">
        <f>VLOOKUP(B316,$B$11:B315,1,FALSE)</f>
        <v>#N/A</v>
      </c>
      <c r="AH316" s="306"/>
      <c r="AI316" s="305"/>
      <c r="AJ316" s="305"/>
      <c r="AK316" s="307"/>
      <c r="AL316" s="308"/>
    </row>
    <row r="317" spans="1:38" ht="14.4">
      <c r="A317" s="107"/>
      <c r="B317" s="115">
        <v>9255356</v>
      </c>
      <c r="C317" s="116" t="s">
        <v>292</v>
      </c>
      <c r="D317" s="117">
        <v>1</v>
      </c>
      <c r="E317" s="118"/>
      <c r="F317" s="119"/>
      <c r="G317" s="88"/>
      <c r="H317" s="121" t="str">
        <f t="shared" si="12"/>
        <v/>
      </c>
      <c r="I317" s="122"/>
      <c r="J317" s="300"/>
      <c r="L317" s="75">
        <f>G317*(1-'FORM-I'!$V$22/100)</f>
        <v>0</v>
      </c>
      <c r="N317" s="11" t="e">
        <f>VLOOKUP(B317,$B$11:B316,1,FALSE)</f>
        <v>#N/A</v>
      </c>
      <c r="AH317" s="306"/>
      <c r="AI317" s="305"/>
      <c r="AJ317" s="305"/>
      <c r="AK317" s="307"/>
      <c r="AL317" s="308"/>
    </row>
    <row r="318" spans="1:38" ht="14.4">
      <c r="A318" s="107"/>
      <c r="B318" s="115">
        <v>9255357</v>
      </c>
      <c r="C318" s="116" t="s">
        <v>293</v>
      </c>
      <c r="D318" s="117">
        <v>1</v>
      </c>
      <c r="E318" s="118"/>
      <c r="F318" s="119"/>
      <c r="G318" s="88"/>
      <c r="H318" s="121" t="str">
        <f t="shared" si="12"/>
        <v/>
      </c>
      <c r="I318" s="122"/>
      <c r="J318" s="300"/>
      <c r="L318" s="75">
        <f>G318*(1-'FORM-I'!$V$22/100)</f>
        <v>0</v>
      </c>
      <c r="N318" s="11" t="e">
        <f>VLOOKUP(B318,$B$11:B317,1,FALSE)</f>
        <v>#N/A</v>
      </c>
      <c r="AH318" s="306"/>
      <c r="AI318" s="305"/>
      <c r="AJ318" s="305"/>
      <c r="AK318" s="307"/>
      <c r="AL318" s="308"/>
    </row>
    <row r="319" spans="1:38" ht="14.4">
      <c r="A319" s="107"/>
      <c r="B319" s="115">
        <v>9255358</v>
      </c>
      <c r="C319" s="116" t="s">
        <v>294</v>
      </c>
      <c r="D319" s="117">
        <v>1</v>
      </c>
      <c r="E319" s="118"/>
      <c r="F319" s="119"/>
      <c r="G319" s="88"/>
      <c r="H319" s="121" t="str">
        <f t="shared" si="12"/>
        <v/>
      </c>
      <c r="I319" s="122"/>
      <c r="J319" s="300"/>
      <c r="L319" s="75">
        <f>G319*(1-'FORM-I'!$V$22/100)</f>
        <v>0</v>
      </c>
      <c r="N319" s="11" t="e">
        <f>VLOOKUP(B319,$B$11:B318,1,FALSE)</f>
        <v>#N/A</v>
      </c>
      <c r="AH319" s="306"/>
      <c r="AI319" s="305"/>
      <c r="AJ319" s="305"/>
      <c r="AK319" s="307"/>
      <c r="AL319" s="308"/>
    </row>
    <row r="320" spans="1:38" ht="14.4">
      <c r="A320" s="107"/>
      <c r="B320" s="153">
        <v>9255359</v>
      </c>
      <c r="C320" s="154" t="s">
        <v>295</v>
      </c>
      <c r="D320" s="155">
        <v>1</v>
      </c>
      <c r="E320" s="156"/>
      <c r="F320" s="157"/>
      <c r="G320" s="88"/>
      <c r="H320" s="158" t="str">
        <f t="shared" si="12"/>
        <v/>
      </c>
      <c r="I320" s="159"/>
      <c r="J320" s="300"/>
      <c r="L320" s="75">
        <f>G320*(1-'FORM-I'!$V$22/100)</f>
        <v>0</v>
      </c>
      <c r="N320" s="11" t="e">
        <f>VLOOKUP(B320,$B$11:B319,1,FALSE)</f>
        <v>#N/A</v>
      </c>
      <c r="AH320" s="306"/>
      <c r="AI320" s="305"/>
      <c r="AJ320" s="305"/>
      <c r="AK320" s="307"/>
      <c r="AL320" s="308"/>
    </row>
    <row r="321" spans="1:38" ht="14.4">
      <c r="A321" s="67"/>
      <c r="B321" s="115">
        <v>9255066</v>
      </c>
      <c r="C321" s="116" t="s">
        <v>296</v>
      </c>
      <c r="D321" s="117">
        <v>10</v>
      </c>
      <c r="E321" s="118"/>
      <c r="F321" s="119"/>
      <c r="G321" s="88">
        <v>557.43890999999996</v>
      </c>
      <c r="H321" s="121" t="str">
        <f>IF(G321="","",$H$10)</f>
        <v>CZK</v>
      </c>
      <c r="I321" s="122"/>
      <c r="J321" s="300" t="s">
        <v>1115</v>
      </c>
      <c r="L321" s="75">
        <f>G321*(1-'FORM-I'!$V$22/100)</f>
        <v>557.43890999999996</v>
      </c>
      <c r="N321" s="11" t="e">
        <f>VLOOKUP(B321,$B$11:B320,1,FALSE)</f>
        <v>#N/A</v>
      </c>
      <c r="AH321" s="306"/>
      <c r="AI321" s="305"/>
      <c r="AJ321" s="305"/>
      <c r="AK321" s="307"/>
      <c r="AL321" s="308"/>
    </row>
    <row r="322" spans="1:38" ht="14.4">
      <c r="A322" s="67"/>
      <c r="B322" s="115">
        <v>9255067</v>
      </c>
      <c r="C322" s="116" t="s">
        <v>297</v>
      </c>
      <c r="D322" s="117">
        <v>10</v>
      </c>
      <c r="E322" s="118"/>
      <c r="F322" s="119"/>
      <c r="G322" s="88">
        <v>557.43890999999996</v>
      </c>
      <c r="H322" s="121" t="str">
        <f>IF(G322="","",$H$10)</f>
        <v>CZK</v>
      </c>
      <c r="I322" s="122"/>
      <c r="J322" s="300" t="s">
        <v>1116</v>
      </c>
      <c r="L322" s="75">
        <f>G322*(1-'FORM-I'!$V$22/100)</f>
        <v>557.43890999999996</v>
      </c>
      <c r="N322" s="11" t="e">
        <f>VLOOKUP(B322,$B$11:B321,1,FALSE)</f>
        <v>#N/A</v>
      </c>
      <c r="AH322" s="306"/>
      <c r="AI322" s="305"/>
      <c r="AJ322" s="305"/>
      <c r="AK322" s="307"/>
      <c r="AL322" s="308"/>
    </row>
    <row r="323" spans="1:38" ht="14.4">
      <c r="A323" s="67"/>
      <c r="B323" s="115">
        <v>9255068</v>
      </c>
      <c r="C323" s="116" t="s">
        <v>298</v>
      </c>
      <c r="D323" s="117">
        <v>10</v>
      </c>
      <c r="E323" s="118"/>
      <c r="F323" s="119"/>
      <c r="G323" s="88">
        <v>567.51482999999996</v>
      </c>
      <c r="H323" s="121" t="str">
        <f>IF(G323="","",$H$10)</f>
        <v>CZK</v>
      </c>
      <c r="I323" s="122"/>
      <c r="J323" s="300" t="s">
        <v>1117</v>
      </c>
      <c r="L323" s="75">
        <f>G323*(1-'FORM-I'!$V$22/100)</f>
        <v>567.51482999999996</v>
      </c>
      <c r="N323" s="11" t="e">
        <f>VLOOKUP(B323,$B$11:B322,1,FALSE)</f>
        <v>#N/A</v>
      </c>
      <c r="AH323" s="306"/>
      <c r="AI323" s="305"/>
      <c r="AJ323" s="305"/>
      <c r="AK323" s="307"/>
      <c r="AL323" s="308"/>
    </row>
    <row r="324" spans="1:38" ht="14.4">
      <c r="A324" s="67"/>
      <c r="B324" s="115">
        <v>9255069</v>
      </c>
      <c r="C324" s="116" t="s">
        <v>299</v>
      </c>
      <c r="D324" s="117">
        <v>10</v>
      </c>
      <c r="E324" s="118"/>
      <c r="F324" s="119"/>
      <c r="G324" s="88">
        <v>567.51482999999996</v>
      </c>
      <c r="H324" s="121" t="str">
        <f t="shared" ref="H324:H329" si="13">IF(G324="","",$H$10)</f>
        <v>CZK</v>
      </c>
      <c r="I324" s="122"/>
      <c r="J324" s="300" t="s">
        <v>1118</v>
      </c>
      <c r="L324" s="75">
        <f>G324*(1-'FORM-I'!$V$22/100)</f>
        <v>567.51482999999996</v>
      </c>
      <c r="N324" s="11" t="e">
        <f>VLOOKUP(B324,$B$11:B323,1,FALSE)</f>
        <v>#N/A</v>
      </c>
      <c r="AH324" s="306"/>
      <c r="AI324" s="305"/>
      <c r="AJ324" s="305"/>
      <c r="AK324" s="307"/>
      <c r="AL324" s="308"/>
    </row>
    <row r="325" spans="1:38" ht="14.4">
      <c r="A325" s="67"/>
      <c r="B325" s="115">
        <v>9255070</v>
      </c>
      <c r="C325" s="116" t="s">
        <v>300</v>
      </c>
      <c r="D325" s="117">
        <v>10</v>
      </c>
      <c r="E325" s="118"/>
      <c r="F325" s="119"/>
      <c r="G325" s="88">
        <v>577.59074999999996</v>
      </c>
      <c r="H325" s="121" t="str">
        <f t="shared" si="13"/>
        <v>CZK</v>
      </c>
      <c r="I325" s="122"/>
      <c r="J325" s="300" t="s">
        <v>1119</v>
      </c>
      <c r="L325" s="75">
        <f>G325*(1-'FORM-I'!$V$22/100)</f>
        <v>577.59074999999996</v>
      </c>
      <c r="N325" s="11" t="e">
        <f>VLOOKUP(B325,$B$11:B324,1,FALSE)</f>
        <v>#N/A</v>
      </c>
      <c r="AH325" s="306"/>
      <c r="AI325" s="305"/>
      <c r="AJ325" s="305"/>
      <c r="AK325" s="307"/>
      <c r="AL325" s="308"/>
    </row>
    <row r="326" spans="1:38" ht="14.4">
      <c r="A326" s="67"/>
      <c r="B326" s="115">
        <v>9255071</v>
      </c>
      <c r="C326" s="116" t="s">
        <v>301</v>
      </c>
      <c r="D326" s="117">
        <v>10</v>
      </c>
      <c r="E326" s="118"/>
      <c r="F326" s="119"/>
      <c r="G326" s="88">
        <v>577.59074999999996</v>
      </c>
      <c r="H326" s="121" t="str">
        <f t="shared" si="13"/>
        <v>CZK</v>
      </c>
      <c r="I326" s="122"/>
      <c r="J326" s="300" t="s">
        <v>1120</v>
      </c>
      <c r="L326" s="75">
        <f>G326*(1-'FORM-I'!$V$22/100)</f>
        <v>577.59074999999996</v>
      </c>
      <c r="N326" s="11" t="e">
        <f>VLOOKUP(B326,$B$11:B325,1,FALSE)</f>
        <v>#N/A</v>
      </c>
      <c r="AH326" s="306"/>
      <c r="AI326" s="305"/>
      <c r="AJ326" s="305"/>
      <c r="AK326" s="307"/>
      <c r="AL326" s="308"/>
    </row>
    <row r="327" spans="1:38" ht="14.4">
      <c r="A327" s="67"/>
      <c r="B327" s="115">
        <v>9255072</v>
      </c>
      <c r="C327" s="116" t="s">
        <v>302</v>
      </c>
      <c r="D327" s="117">
        <v>10</v>
      </c>
      <c r="E327" s="118"/>
      <c r="F327" s="119"/>
      <c r="G327" s="88">
        <v>572.03471999999999</v>
      </c>
      <c r="H327" s="121" t="str">
        <f t="shared" si="13"/>
        <v>CZK</v>
      </c>
      <c r="I327" s="122"/>
      <c r="J327" s="300" t="s">
        <v>1121</v>
      </c>
      <c r="L327" s="75">
        <f>G327*(1-'FORM-I'!$V$22/100)</f>
        <v>572.03471999999999</v>
      </c>
      <c r="N327" s="11" t="e">
        <f>VLOOKUP(B327,$B$11:B326,1,FALSE)</f>
        <v>#N/A</v>
      </c>
      <c r="AH327" s="306"/>
      <c r="AI327" s="305"/>
      <c r="AJ327" s="305"/>
      <c r="AK327" s="307"/>
      <c r="AL327" s="308"/>
    </row>
    <row r="328" spans="1:38" ht="14.4">
      <c r="A328" s="67"/>
      <c r="B328" s="115">
        <v>9255073</v>
      </c>
      <c r="C328" s="116" t="s">
        <v>303</v>
      </c>
      <c r="D328" s="117">
        <v>10</v>
      </c>
      <c r="E328" s="118"/>
      <c r="F328" s="119"/>
      <c r="G328" s="88">
        <v>572.03471999999999</v>
      </c>
      <c r="H328" s="121" t="str">
        <f t="shared" si="13"/>
        <v>CZK</v>
      </c>
      <c r="I328" s="122"/>
      <c r="J328" s="300" t="s">
        <v>1122</v>
      </c>
      <c r="L328" s="75">
        <f>G328*(1-'FORM-I'!$V$22/100)</f>
        <v>572.03471999999999</v>
      </c>
      <c r="N328" s="11" t="e">
        <f>VLOOKUP(B328,$B$11:B327,1,FALSE)</f>
        <v>#N/A</v>
      </c>
      <c r="AH328" s="306"/>
      <c r="AI328" s="305"/>
      <c r="AJ328" s="305"/>
      <c r="AK328" s="307"/>
      <c r="AL328" s="308"/>
    </row>
    <row r="329" spans="1:38" ht="14.4">
      <c r="A329" s="67"/>
      <c r="B329" s="115">
        <v>9255074</v>
      </c>
      <c r="C329" s="116" t="s">
        <v>304</v>
      </c>
      <c r="D329" s="117">
        <v>10</v>
      </c>
      <c r="E329" s="118"/>
      <c r="F329" s="119"/>
      <c r="G329" s="88">
        <v>597.74</v>
      </c>
      <c r="H329" s="121" t="str">
        <f t="shared" si="13"/>
        <v>CZK</v>
      </c>
      <c r="I329" s="122"/>
      <c r="J329" s="300" t="s">
        <v>1123</v>
      </c>
      <c r="L329" s="75">
        <f>G329*(1-'FORM-I'!$V$22/100)</f>
        <v>597.74</v>
      </c>
      <c r="N329" s="11" t="e">
        <f>VLOOKUP(B329,$B$11:B328,1,FALSE)</f>
        <v>#N/A</v>
      </c>
      <c r="AH329" s="306"/>
      <c r="AI329" s="305"/>
      <c r="AJ329" s="305"/>
      <c r="AK329" s="307"/>
      <c r="AL329" s="308"/>
    </row>
    <row r="330" spans="1:38" ht="14.4">
      <c r="A330" s="67"/>
      <c r="B330" s="115">
        <v>9255075</v>
      </c>
      <c r="C330" s="116" t="s">
        <v>305</v>
      </c>
      <c r="D330" s="117">
        <v>10</v>
      </c>
      <c r="E330" s="118"/>
      <c r="F330" s="119"/>
      <c r="G330" s="88">
        <v>597.74</v>
      </c>
      <c r="H330" s="121" t="str">
        <f>IF(G330="","",$H$10)</f>
        <v>CZK</v>
      </c>
      <c r="I330" s="122"/>
      <c r="J330" s="300" t="s">
        <v>1124</v>
      </c>
      <c r="L330" s="75">
        <f>G330*(1-'FORM-I'!$V$22/100)</f>
        <v>597.74</v>
      </c>
      <c r="N330" s="11" t="e">
        <f>VLOOKUP(B330,$B$11:B329,1,FALSE)</f>
        <v>#N/A</v>
      </c>
      <c r="AH330" s="306"/>
      <c r="AI330" s="305"/>
      <c r="AJ330" s="305"/>
      <c r="AK330" s="307"/>
      <c r="AL330" s="308"/>
    </row>
    <row r="331" spans="1:38" ht="14.4">
      <c r="A331" s="67"/>
      <c r="B331" s="115">
        <v>9255076</v>
      </c>
      <c r="C331" s="116" t="s">
        <v>306</v>
      </c>
      <c r="D331" s="117">
        <v>10</v>
      </c>
      <c r="E331" s="118"/>
      <c r="F331" s="119"/>
      <c r="G331" s="88">
        <v>612.93876999999998</v>
      </c>
      <c r="H331" s="121" t="str">
        <f>IF(G331="","",$H$10)</f>
        <v>CZK</v>
      </c>
      <c r="I331" s="122"/>
      <c r="J331" s="300" t="s">
        <v>1125</v>
      </c>
      <c r="L331" s="75">
        <f>G331*(1-'FORM-I'!$V$22/100)</f>
        <v>612.93876999999998</v>
      </c>
      <c r="N331" s="11" t="e">
        <f>VLOOKUP(B331,$B$11:B330,1,FALSE)</f>
        <v>#N/A</v>
      </c>
      <c r="AH331" s="306"/>
      <c r="AI331" s="305"/>
      <c r="AJ331" s="305"/>
      <c r="AK331" s="307"/>
      <c r="AL331" s="308"/>
    </row>
    <row r="332" spans="1:38" ht="14.4">
      <c r="A332" s="67"/>
      <c r="B332" s="115">
        <v>9255077</v>
      </c>
      <c r="C332" s="116" t="s">
        <v>307</v>
      </c>
      <c r="D332" s="117">
        <v>10</v>
      </c>
      <c r="E332" s="118"/>
      <c r="F332" s="119"/>
      <c r="G332" s="88">
        <v>612.93876999999998</v>
      </c>
      <c r="H332" s="121" t="str">
        <f t="shared" ref="H332:H364" si="14">IF(G332="","",$H$10)</f>
        <v>CZK</v>
      </c>
      <c r="I332" s="122"/>
      <c r="J332" s="300" t="s">
        <v>1126</v>
      </c>
      <c r="L332" s="75">
        <f>G332*(1-'FORM-I'!$V$22/100)</f>
        <v>612.93876999999998</v>
      </c>
      <c r="N332" s="11" t="e">
        <f>VLOOKUP(B332,$B$11:B331,1,FALSE)</f>
        <v>#N/A</v>
      </c>
      <c r="AH332" s="306"/>
      <c r="AI332" s="305"/>
      <c r="AJ332" s="305"/>
      <c r="AK332" s="307"/>
      <c r="AL332" s="308"/>
    </row>
    <row r="333" spans="1:38" ht="14.4">
      <c r="A333" s="67"/>
      <c r="B333" s="115">
        <v>9255078</v>
      </c>
      <c r="C333" s="116" t="s">
        <v>308</v>
      </c>
      <c r="D333" s="117">
        <v>10</v>
      </c>
      <c r="E333" s="118"/>
      <c r="F333" s="119"/>
      <c r="G333" s="88">
        <v>633.59735999999998</v>
      </c>
      <c r="H333" s="121" t="str">
        <f t="shared" si="14"/>
        <v>CZK</v>
      </c>
      <c r="I333" s="122"/>
      <c r="J333" s="300" t="s">
        <v>1127</v>
      </c>
      <c r="L333" s="75">
        <f>G333*(1-'FORM-I'!$V$22/100)</f>
        <v>633.59735999999998</v>
      </c>
      <c r="N333" s="11" t="e">
        <f>VLOOKUP(B333,$B$11:B332,1,FALSE)</f>
        <v>#N/A</v>
      </c>
      <c r="AH333" s="306"/>
      <c r="AI333" s="305"/>
      <c r="AJ333" s="305"/>
      <c r="AK333" s="307"/>
      <c r="AL333" s="308"/>
    </row>
    <row r="334" spans="1:38" ht="14.4">
      <c r="A334" s="67"/>
      <c r="B334" s="153">
        <v>9255079</v>
      </c>
      <c r="C334" s="154" t="s">
        <v>309</v>
      </c>
      <c r="D334" s="155">
        <v>10</v>
      </c>
      <c r="E334" s="156"/>
      <c r="F334" s="157"/>
      <c r="G334" s="88">
        <v>633.59735999999998</v>
      </c>
      <c r="H334" s="158" t="str">
        <f t="shared" si="14"/>
        <v>CZK</v>
      </c>
      <c r="I334" s="159"/>
      <c r="J334" s="300" t="s">
        <v>1128</v>
      </c>
      <c r="L334" s="75">
        <f>G334*(1-'FORM-I'!$V$22/100)</f>
        <v>633.59735999999998</v>
      </c>
      <c r="N334" s="11" t="e">
        <f>VLOOKUP(B334,$B$11:B333,1,FALSE)</f>
        <v>#N/A</v>
      </c>
      <c r="AH334" s="306"/>
      <c r="AI334" s="305"/>
      <c r="AJ334" s="305"/>
      <c r="AK334" s="307"/>
      <c r="AL334" s="308"/>
    </row>
    <row r="335" spans="1:38" ht="14.4">
      <c r="A335" s="99"/>
      <c r="B335" s="146">
        <v>9255146</v>
      </c>
      <c r="C335" s="147" t="s">
        <v>310</v>
      </c>
      <c r="D335" s="148">
        <v>10</v>
      </c>
      <c r="E335" s="149"/>
      <c r="F335" s="150"/>
      <c r="G335" s="88">
        <v>557.43890999999996</v>
      </c>
      <c r="H335" s="151" t="str">
        <f t="shared" si="14"/>
        <v>CZK</v>
      </c>
      <c r="I335" s="152"/>
      <c r="J335" s="300" t="s">
        <v>1161</v>
      </c>
      <c r="L335" s="75">
        <f>G335*(1-'FORM-I'!$V$22/100)</f>
        <v>557.43890999999996</v>
      </c>
      <c r="N335" s="11" t="e">
        <f>VLOOKUP(B335,$B$11:B334,1,FALSE)</f>
        <v>#N/A</v>
      </c>
      <c r="AH335" s="306"/>
      <c r="AI335" s="305"/>
      <c r="AJ335" s="305"/>
      <c r="AK335" s="307"/>
      <c r="AL335" s="308"/>
    </row>
    <row r="336" spans="1:38" ht="14.4">
      <c r="A336" s="99"/>
      <c r="B336" s="115">
        <v>9255147</v>
      </c>
      <c r="C336" s="116" t="s">
        <v>311</v>
      </c>
      <c r="D336" s="117">
        <v>10</v>
      </c>
      <c r="E336" s="118"/>
      <c r="F336" s="119"/>
      <c r="G336" s="88">
        <v>557.43890999999996</v>
      </c>
      <c r="H336" s="121" t="str">
        <f t="shared" si="14"/>
        <v>CZK</v>
      </c>
      <c r="I336" s="122"/>
      <c r="J336" s="300" t="s">
        <v>1162</v>
      </c>
      <c r="L336" s="75">
        <f>G336*(1-'FORM-I'!$V$22/100)</f>
        <v>557.43890999999996</v>
      </c>
      <c r="N336" s="11" t="e">
        <f>VLOOKUP(B336,$B$11:B335,1,FALSE)</f>
        <v>#N/A</v>
      </c>
      <c r="AH336" s="306"/>
      <c r="AI336" s="305"/>
      <c r="AJ336" s="305"/>
      <c r="AK336" s="307"/>
      <c r="AL336" s="308"/>
    </row>
    <row r="337" spans="1:38" ht="14.4">
      <c r="A337" s="99"/>
      <c r="B337" s="115">
        <v>9255148</v>
      </c>
      <c r="C337" s="116" t="s">
        <v>312</v>
      </c>
      <c r="D337" s="117">
        <v>10</v>
      </c>
      <c r="E337" s="118"/>
      <c r="F337" s="119"/>
      <c r="G337" s="88">
        <v>567.51482999999996</v>
      </c>
      <c r="H337" s="121" t="str">
        <f t="shared" si="14"/>
        <v>CZK</v>
      </c>
      <c r="I337" s="122"/>
      <c r="J337" s="300" t="s">
        <v>1163</v>
      </c>
      <c r="L337" s="75">
        <f>G337*(1-'FORM-I'!$V$22/100)</f>
        <v>567.51482999999996</v>
      </c>
      <c r="N337" s="11" t="e">
        <f>VLOOKUP(B337,$B$11:B336,1,FALSE)</f>
        <v>#N/A</v>
      </c>
      <c r="AH337" s="306"/>
      <c r="AI337" s="305"/>
      <c r="AJ337" s="305"/>
      <c r="AK337" s="307"/>
      <c r="AL337" s="308"/>
    </row>
    <row r="338" spans="1:38" ht="14.4">
      <c r="A338" s="99"/>
      <c r="B338" s="115">
        <v>9255149</v>
      </c>
      <c r="C338" s="116" t="s">
        <v>313</v>
      </c>
      <c r="D338" s="117">
        <v>10</v>
      </c>
      <c r="E338" s="118"/>
      <c r="F338" s="119"/>
      <c r="G338" s="88">
        <v>567.51482999999996</v>
      </c>
      <c r="H338" s="121" t="str">
        <f t="shared" si="14"/>
        <v>CZK</v>
      </c>
      <c r="I338" s="122"/>
      <c r="J338" s="300" t="s">
        <v>1164</v>
      </c>
      <c r="L338" s="75">
        <f>G338*(1-'FORM-I'!$V$22/100)</f>
        <v>567.51482999999996</v>
      </c>
      <c r="N338" s="11" t="e">
        <f>VLOOKUP(B338,$B$11:B337,1,FALSE)</f>
        <v>#N/A</v>
      </c>
      <c r="AH338" s="306"/>
      <c r="AI338" s="305"/>
      <c r="AJ338" s="305"/>
      <c r="AK338" s="307"/>
      <c r="AL338" s="308"/>
    </row>
    <row r="339" spans="1:38" ht="14.4">
      <c r="A339" s="99"/>
      <c r="B339" s="115">
        <v>9255150</v>
      </c>
      <c r="C339" s="116" t="s">
        <v>314</v>
      </c>
      <c r="D339" s="117">
        <v>10</v>
      </c>
      <c r="E339" s="118"/>
      <c r="F339" s="119"/>
      <c r="G339" s="88">
        <v>577.59074999999996</v>
      </c>
      <c r="H339" s="121" t="str">
        <f t="shared" si="14"/>
        <v>CZK</v>
      </c>
      <c r="I339" s="122"/>
      <c r="J339" s="300" t="s">
        <v>1165</v>
      </c>
      <c r="L339" s="75">
        <f>G339*(1-'FORM-I'!$V$22/100)</f>
        <v>577.59074999999996</v>
      </c>
      <c r="N339" s="11" t="e">
        <f>VLOOKUP(B339,$B$11:B338,1,FALSE)</f>
        <v>#N/A</v>
      </c>
      <c r="AH339" s="306"/>
      <c r="AI339" s="305"/>
      <c r="AJ339" s="305"/>
      <c r="AK339" s="307"/>
      <c r="AL339" s="308"/>
    </row>
    <row r="340" spans="1:38" ht="14.4">
      <c r="A340" s="99"/>
      <c r="B340" s="115">
        <v>9255151</v>
      </c>
      <c r="C340" s="116" t="s">
        <v>315</v>
      </c>
      <c r="D340" s="117">
        <v>10</v>
      </c>
      <c r="E340" s="118"/>
      <c r="F340" s="119"/>
      <c r="G340" s="88">
        <v>577.59074999999996</v>
      </c>
      <c r="H340" s="121" t="str">
        <f t="shared" si="14"/>
        <v>CZK</v>
      </c>
      <c r="I340" s="122"/>
      <c r="J340" s="300" t="s">
        <v>1166</v>
      </c>
      <c r="L340" s="75">
        <f>G340*(1-'FORM-I'!$V$22/100)</f>
        <v>577.59074999999996</v>
      </c>
      <c r="N340" s="11" t="e">
        <f>VLOOKUP(B340,$B$11:B339,1,FALSE)</f>
        <v>#N/A</v>
      </c>
      <c r="AH340" s="306"/>
      <c r="AI340" s="305"/>
      <c r="AJ340" s="305"/>
      <c r="AK340" s="307"/>
      <c r="AL340" s="308"/>
    </row>
    <row r="341" spans="1:38" ht="14.4">
      <c r="A341" s="99"/>
      <c r="B341" s="115">
        <v>9255152</v>
      </c>
      <c r="C341" s="116" t="s">
        <v>316</v>
      </c>
      <c r="D341" s="117">
        <v>10</v>
      </c>
      <c r="E341" s="118"/>
      <c r="F341" s="119"/>
      <c r="G341" s="88">
        <v>572.03471999999999</v>
      </c>
      <c r="H341" s="121" t="str">
        <f t="shared" si="14"/>
        <v>CZK</v>
      </c>
      <c r="I341" s="122"/>
      <c r="J341" s="300" t="s">
        <v>1167</v>
      </c>
      <c r="L341" s="75">
        <f>G341*(1-'FORM-I'!$V$22/100)</f>
        <v>572.03471999999999</v>
      </c>
      <c r="N341" s="11" t="e">
        <f>VLOOKUP(B341,$B$11:B340,1,FALSE)</f>
        <v>#N/A</v>
      </c>
      <c r="AH341" s="306"/>
      <c r="AI341" s="305"/>
      <c r="AJ341" s="305"/>
      <c r="AK341" s="307"/>
      <c r="AL341" s="308"/>
    </row>
    <row r="342" spans="1:38" ht="14.4">
      <c r="A342" s="99"/>
      <c r="B342" s="115">
        <v>9255153</v>
      </c>
      <c r="C342" s="116" t="s">
        <v>317</v>
      </c>
      <c r="D342" s="117">
        <v>10</v>
      </c>
      <c r="E342" s="118"/>
      <c r="F342" s="119"/>
      <c r="G342" s="88">
        <v>572.03471999999999</v>
      </c>
      <c r="H342" s="121" t="str">
        <f t="shared" si="14"/>
        <v>CZK</v>
      </c>
      <c r="I342" s="122"/>
      <c r="J342" s="300" t="s">
        <v>1168</v>
      </c>
      <c r="L342" s="75">
        <f>G342*(1-'FORM-I'!$V$22/100)</f>
        <v>572.03471999999999</v>
      </c>
      <c r="N342" s="11" t="e">
        <f>VLOOKUP(B342,$B$11:B341,1,FALSE)</f>
        <v>#N/A</v>
      </c>
      <c r="AH342" s="306"/>
      <c r="AI342" s="305"/>
      <c r="AJ342" s="305"/>
      <c r="AK342" s="307"/>
      <c r="AL342" s="308"/>
    </row>
    <row r="343" spans="1:38" ht="14.4">
      <c r="A343" s="99"/>
      <c r="B343" s="115">
        <v>9255154</v>
      </c>
      <c r="C343" s="116" t="s">
        <v>318</v>
      </c>
      <c r="D343" s="117">
        <v>10</v>
      </c>
      <c r="E343" s="118"/>
      <c r="F343" s="119"/>
      <c r="G343" s="88">
        <v>597.74</v>
      </c>
      <c r="H343" s="121" t="str">
        <f t="shared" si="14"/>
        <v>CZK</v>
      </c>
      <c r="I343" s="122"/>
      <c r="J343" s="300" t="s">
        <v>1169</v>
      </c>
      <c r="L343" s="75">
        <f>G343*(1-'FORM-I'!$V$22/100)</f>
        <v>597.74</v>
      </c>
      <c r="N343" s="11" t="e">
        <f>VLOOKUP(B343,$B$11:B342,1,FALSE)</f>
        <v>#N/A</v>
      </c>
      <c r="AH343" s="306"/>
      <c r="AI343" s="305"/>
      <c r="AJ343" s="305"/>
      <c r="AK343" s="307"/>
      <c r="AL343" s="308"/>
    </row>
    <row r="344" spans="1:38" ht="14.4">
      <c r="A344" s="99"/>
      <c r="B344" s="115">
        <v>9255155</v>
      </c>
      <c r="C344" s="116" t="s">
        <v>319</v>
      </c>
      <c r="D344" s="117">
        <v>10</v>
      </c>
      <c r="E344" s="118"/>
      <c r="F344" s="119"/>
      <c r="G344" s="88">
        <v>597.74</v>
      </c>
      <c r="H344" s="121" t="str">
        <f t="shared" si="14"/>
        <v>CZK</v>
      </c>
      <c r="I344" s="122"/>
      <c r="J344" s="300" t="s">
        <v>1170</v>
      </c>
      <c r="L344" s="75">
        <f>G344*(1-'FORM-I'!$V$22/100)</f>
        <v>597.74</v>
      </c>
      <c r="N344" s="11" t="e">
        <f>VLOOKUP(B344,$B$11:B343,1,FALSE)</f>
        <v>#N/A</v>
      </c>
      <c r="AH344" s="306"/>
      <c r="AI344" s="305"/>
      <c r="AJ344" s="305"/>
      <c r="AK344" s="307"/>
      <c r="AL344" s="308"/>
    </row>
    <row r="345" spans="1:38" ht="14.4">
      <c r="A345" s="99"/>
      <c r="B345" s="115">
        <v>9255156</v>
      </c>
      <c r="C345" s="116" t="s">
        <v>320</v>
      </c>
      <c r="D345" s="117">
        <v>10</v>
      </c>
      <c r="E345" s="118"/>
      <c r="F345" s="119"/>
      <c r="G345" s="88">
        <v>612.93876999999998</v>
      </c>
      <c r="H345" s="121" t="str">
        <f t="shared" si="14"/>
        <v>CZK</v>
      </c>
      <c r="I345" s="122"/>
      <c r="J345" s="300" t="s">
        <v>1171</v>
      </c>
      <c r="L345" s="75">
        <f>G345*(1-'FORM-I'!$V$22/100)</f>
        <v>612.93876999999998</v>
      </c>
      <c r="N345" s="11" t="e">
        <f>VLOOKUP(B345,$B$11:B344,1,FALSE)</f>
        <v>#N/A</v>
      </c>
      <c r="AH345" s="306"/>
      <c r="AI345" s="305"/>
      <c r="AJ345" s="305"/>
      <c r="AK345" s="307"/>
      <c r="AL345" s="308"/>
    </row>
    <row r="346" spans="1:38" ht="14.4">
      <c r="A346" s="99"/>
      <c r="B346" s="115">
        <v>9255157</v>
      </c>
      <c r="C346" s="116" t="s">
        <v>321</v>
      </c>
      <c r="D346" s="117">
        <v>10</v>
      </c>
      <c r="E346" s="118"/>
      <c r="F346" s="119"/>
      <c r="G346" s="88">
        <v>612.93876999999998</v>
      </c>
      <c r="H346" s="121" t="str">
        <f t="shared" si="14"/>
        <v>CZK</v>
      </c>
      <c r="I346" s="122"/>
      <c r="J346" s="300" t="s">
        <v>1172</v>
      </c>
      <c r="L346" s="75">
        <f>G346*(1-'FORM-I'!$V$22/100)</f>
        <v>612.93876999999998</v>
      </c>
      <c r="N346" s="11" t="e">
        <f>VLOOKUP(B346,$B$11:B345,1,FALSE)</f>
        <v>#N/A</v>
      </c>
      <c r="AH346" s="306"/>
      <c r="AI346" s="305"/>
      <c r="AJ346" s="305"/>
      <c r="AK346" s="307"/>
      <c r="AL346" s="308"/>
    </row>
    <row r="347" spans="1:38" ht="14.4">
      <c r="A347" s="99"/>
      <c r="B347" s="115">
        <v>9255158</v>
      </c>
      <c r="C347" s="116" t="s">
        <v>322</v>
      </c>
      <c r="D347" s="117">
        <v>10</v>
      </c>
      <c r="E347" s="118"/>
      <c r="F347" s="119"/>
      <c r="G347" s="88">
        <v>633.59735999999998</v>
      </c>
      <c r="H347" s="121" t="str">
        <f t="shared" si="14"/>
        <v>CZK</v>
      </c>
      <c r="I347" s="122"/>
      <c r="J347" s="300" t="s">
        <v>1173</v>
      </c>
      <c r="L347" s="75">
        <f>G347*(1-'FORM-I'!$V$22/100)</f>
        <v>633.59735999999998</v>
      </c>
      <c r="N347" s="11" t="e">
        <f>VLOOKUP(B347,$B$11:B346,1,FALSE)</f>
        <v>#N/A</v>
      </c>
      <c r="AH347" s="306"/>
      <c r="AI347" s="305"/>
      <c r="AJ347" s="305"/>
      <c r="AK347" s="307"/>
      <c r="AL347" s="308"/>
    </row>
    <row r="348" spans="1:38" ht="14.4">
      <c r="A348" s="99"/>
      <c r="B348" s="153">
        <v>9255159</v>
      </c>
      <c r="C348" s="154" t="s">
        <v>323</v>
      </c>
      <c r="D348" s="155">
        <v>10</v>
      </c>
      <c r="E348" s="156"/>
      <c r="F348" s="157"/>
      <c r="G348" s="88">
        <v>633.59735999999998</v>
      </c>
      <c r="H348" s="158" t="str">
        <f t="shared" si="14"/>
        <v>CZK</v>
      </c>
      <c r="I348" s="159"/>
      <c r="J348" s="300" t="s">
        <v>1174</v>
      </c>
      <c r="L348" s="75">
        <f>G348*(1-'FORM-I'!$V$22/100)</f>
        <v>633.59735999999998</v>
      </c>
      <c r="N348" s="11" t="e">
        <f>VLOOKUP(B348,$B$11:B347,1,FALSE)</f>
        <v>#N/A</v>
      </c>
      <c r="AH348" s="306"/>
      <c r="AI348" s="305"/>
      <c r="AJ348" s="305"/>
      <c r="AK348" s="307"/>
      <c r="AL348" s="308"/>
    </row>
    <row r="349" spans="1:38" ht="14.4">
      <c r="A349" s="107"/>
      <c r="B349" s="146">
        <v>9255226</v>
      </c>
      <c r="C349" s="147" t="s">
        <v>324</v>
      </c>
      <c r="D349" s="148">
        <v>10</v>
      </c>
      <c r="E349" s="149"/>
      <c r="F349" s="150"/>
      <c r="G349" s="88">
        <v>557.43890999999996</v>
      </c>
      <c r="H349" s="151" t="str">
        <f t="shared" si="14"/>
        <v>CZK</v>
      </c>
      <c r="I349" s="152"/>
      <c r="J349" s="300" t="s">
        <v>1212</v>
      </c>
      <c r="L349" s="75">
        <f>G349*(1-'FORM-I'!$V$22/100)</f>
        <v>557.43890999999996</v>
      </c>
      <c r="N349" s="11" t="e">
        <f>VLOOKUP(B349,$B$11:B348,1,FALSE)</f>
        <v>#N/A</v>
      </c>
      <c r="AH349" s="306"/>
      <c r="AI349" s="305"/>
      <c r="AJ349" s="305"/>
      <c r="AK349" s="307"/>
      <c r="AL349" s="308"/>
    </row>
    <row r="350" spans="1:38" ht="14.4">
      <c r="A350" s="107"/>
      <c r="B350" s="115">
        <v>9255227</v>
      </c>
      <c r="C350" s="116" t="s">
        <v>325</v>
      </c>
      <c r="D350" s="117">
        <v>10</v>
      </c>
      <c r="E350" s="118"/>
      <c r="F350" s="119"/>
      <c r="G350" s="88">
        <v>557.43890999999996</v>
      </c>
      <c r="H350" s="121" t="str">
        <f t="shared" si="14"/>
        <v>CZK</v>
      </c>
      <c r="I350" s="122"/>
      <c r="J350" s="300" t="s">
        <v>1213</v>
      </c>
      <c r="L350" s="75">
        <f>G350*(1-'FORM-I'!$V$22/100)</f>
        <v>557.43890999999996</v>
      </c>
      <c r="N350" s="11" t="e">
        <f>VLOOKUP(B350,$B$11:B349,1,FALSE)</f>
        <v>#N/A</v>
      </c>
      <c r="AH350" s="306"/>
      <c r="AI350" s="305"/>
      <c r="AJ350" s="305"/>
      <c r="AK350" s="307"/>
      <c r="AL350" s="308"/>
    </row>
    <row r="351" spans="1:38" ht="14.4">
      <c r="A351" s="107"/>
      <c r="B351" s="115">
        <v>9255228</v>
      </c>
      <c r="C351" s="116" t="s">
        <v>326</v>
      </c>
      <c r="D351" s="117">
        <v>10</v>
      </c>
      <c r="E351" s="118"/>
      <c r="F351" s="119"/>
      <c r="G351" s="88">
        <v>567.51482999999996</v>
      </c>
      <c r="H351" s="121" t="str">
        <f t="shared" si="14"/>
        <v>CZK</v>
      </c>
      <c r="I351" s="122"/>
      <c r="J351" s="300" t="s">
        <v>1214</v>
      </c>
      <c r="L351" s="75">
        <f>G351*(1-'FORM-I'!$V$22/100)</f>
        <v>567.51482999999996</v>
      </c>
      <c r="N351" s="11" t="e">
        <f>VLOOKUP(B351,$B$11:B350,1,FALSE)</f>
        <v>#N/A</v>
      </c>
      <c r="AH351" s="306"/>
      <c r="AI351" s="305"/>
      <c r="AJ351" s="305"/>
      <c r="AK351" s="307"/>
      <c r="AL351" s="308"/>
    </row>
    <row r="352" spans="1:38" ht="14.4">
      <c r="A352" s="107"/>
      <c r="B352" s="115">
        <v>9255229</v>
      </c>
      <c r="C352" s="116" t="s">
        <v>327</v>
      </c>
      <c r="D352" s="117">
        <v>10</v>
      </c>
      <c r="E352" s="118"/>
      <c r="F352" s="119"/>
      <c r="G352" s="88">
        <v>567.51482999999996</v>
      </c>
      <c r="H352" s="121" t="str">
        <f t="shared" si="14"/>
        <v>CZK</v>
      </c>
      <c r="I352" s="122"/>
      <c r="J352" s="300" t="s">
        <v>1215</v>
      </c>
      <c r="L352" s="75">
        <f>G352*(1-'FORM-I'!$V$22/100)</f>
        <v>567.51482999999996</v>
      </c>
      <c r="N352" s="11" t="e">
        <f>VLOOKUP(B352,$B$11:B351,1,FALSE)</f>
        <v>#N/A</v>
      </c>
      <c r="AH352" s="306"/>
      <c r="AI352" s="305"/>
      <c r="AJ352" s="305"/>
      <c r="AK352" s="307"/>
      <c r="AL352" s="308"/>
    </row>
    <row r="353" spans="1:38" ht="14.4">
      <c r="A353" s="107"/>
      <c r="B353" s="115">
        <v>9255230</v>
      </c>
      <c r="C353" s="116" t="s">
        <v>328</v>
      </c>
      <c r="D353" s="117">
        <v>10</v>
      </c>
      <c r="E353" s="118"/>
      <c r="F353" s="119"/>
      <c r="G353" s="88">
        <v>577.59074999999996</v>
      </c>
      <c r="H353" s="121" t="str">
        <f t="shared" si="14"/>
        <v>CZK</v>
      </c>
      <c r="I353" s="122"/>
      <c r="J353" s="300" t="s">
        <v>1216</v>
      </c>
      <c r="L353" s="75">
        <f>G353*(1-'FORM-I'!$V$22/100)</f>
        <v>577.59074999999996</v>
      </c>
      <c r="N353" s="11" t="e">
        <f>VLOOKUP(B353,$B$11:B352,1,FALSE)</f>
        <v>#N/A</v>
      </c>
      <c r="AH353" s="306"/>
      <c r="AI353" s="305"/>
      <c r="AJ353" s="305"/>
      <c r="AK353" s="307"/>
      <c r="AL353" s="308"/>
    </row>
    <row r="354" spans="1:38" ht="14.4">
      <c r="A354" s="107"/>
      <c r="B354" s="115">
        <v>9255231</v>
      </c>
      <c r="C354" s="116" t="s">
        <v>329</v>
      </c>
      <c r="D354" s="117">
        <v>10</v>
      </c>
      <c r="E354" s="118"/>
      <c r="F354" s="119"/>
      <c r="G354" s="88">
        <v>577.59074999999996</v>
      </c>
      <c r="H354" s="121" t="str">
        <f t="shared" si="14"/>
        <v>CZK</v>
      </c>
      <c r="I354" s="122"/>
      <c r="J354" s="300" t="s">
        <v>1217</v>
      </c>
      <c r="L354" s="75">
        <f>G354*(1-'FORM-I'!$V$22/100)</f>
        <v>577.59074999999996</v>
      </c>
      <c r="N354" s="11" t="e">
        <f>VLOOKUP(B354,$B$11:B353,1,FALSE)</f>
        <v>#N/A</v>
      </c>
      <c r="AH354" s="306"/>
      <c r="AI354" s="305"/>
      <c r="AJ354" s="305"/>
      <c r="AK354" s="307"/>
      <c r="AL354" s="308"/>
    </row>
    <row r="355" spans="1:38" ht="14.4">
      <c r="A355" s="107"/>
      <c r="B355" s="115">
        <v>9255232</v>
      </c>
      <c r="C355" s="116" t="s">
        <v>330</v>
      </c>
      <c r="D355" s="117">
        <v>10</v>
      </c>
      <c r="E355" s="118"/>
      <c r="F355" s="119"/>
      <c r="G355" s="88">
        <v>572.03471999999999</v>
      </c>
      <c r="H355" s="121" t="str">
        <f t="shared" si="14"/>
        <v>CZK</v>
      </c>
      <c r="I355" s="122"/>
      <c r="J355" s="300" t="s">
        <v>1218</v>
      </c>
      <c r="L355" s="75">
        <f>G355*(1-'FORM-I'!$V$22/100)</f>
        <v>572.03471999999999</v>
      </c>
      <c r="N355" s="11" t="e">
        <f>VLOOKUP(B355,$B$11:B354,1,FALSE)</f>
        <v>#N/A</v>
      </c>
      <c r="AH355" s="306"/>
      <c r="AI355" s="305"/>
      <c r="AJ355" s="305"/>
      <c r="AK355" s="307"/>
      <c r="AL355" s="308"/>
    </row>
    <row r="356" spans="1:38" ht="14.4">
      <c r="A356" s="107"/>
      <c r="B356" s="115">
        <v>9255233</v>
      </c>
      <c r="C356" s="116" t="s">
        <v>331</v>
      </c>
      <c r="D356" s="117">
        <v>10</v>
      </c>
      <c r="E356" s="118"/>
      <c r="F356" s="119"/>
      <c r="G356" s="88">
        <v>572.03471999999999</v>
      </c>
      <c r="H356" s="121" t="str">
        <f t="shared" si="14"/>
        <v>CZK</v>
      </c>
      <c r="I356" s="122"/>
      <c r="J356" s="300" t="s">
        <v>1219</v>
      </c>
      <c r="L356" s="75">
        <f>G356*(1-'FORM-I'!$V$22/100)</f>
        <v>572.03471999999999</v>
      </c>
      <c r="N356" s="11" t="e">
        <f>VLOOKUP(B356,$B$11:B355,1,FALSE)</f>
        <v>#N/A</v>
      </c>
      <c r="AH356" s="306"/>
      <c r="AI356" s="305"/>
      <c r="AJ356" s="305"/>
      <c r="AK356" s="307"/>
      <c r="AL356" s="308"/>
    </row>
    <row r="357" spans="1:38" ht="14.4">
      <c r="A357" s="107"/>
      <c r="B357" s="115">
        <v>9255234</v>
      </c>
      <c r="C357" s="116" t="s">
        <v>332</v>
      </c>
      <c r="D357" s="117">
        <v>10</v>
      </c>
      <c r="E357" s="118"/>
      <c r="F357" s="119"/>
      <c r="G357" s="88">
        <v>597.74</v>
      </c>
      <c r="H357" s="121" t="str">
        <f t="shared" si="14"/>
        <v>CZK</v>
      </c>
      <c r="I357" s="122"/>
      <c r="J357" s="300" t="s">
        <v>1220</v>
      </c>
      <c r="L357" s="75">
        <f>G357*(1-'FORM-I'!$V$22/100)</f>
        <v>597.74</v>
      </c>
      <c r="N357" s="11" t="e">
        <f>VLOOKUP(B357,$B$11:B356,1,FALSE)</f>
        <v>#N/A</v>
      </c>
      <c r="AH357" s="306"/>
      <c r="AI357" s="305"/>
      <c r="AJ357" s="305"/>
      <c r="AK357" s="307"/>
      <c r="AL357" s="308"/>
    </row>
    <row r="358" spans="1:38" ht="14.4">
      <c r="A358" s="107"/>
      <c r="B358" s="115">
        <v>9255235</v>
      </c>
      <c r="C358" s="116" t="s">
        <v>333</v>
      </c>
      <c r="D358" s="117">
        <v>10</v>
      </c>
      <c r="E358" s="118"/>
      <c r="F358" s="119"/>
      <c r="G358" s="88">
        <v>597.74</v>
      </c>
      <c r="H358" s="121" t="str">
        <f t="shared" si="14"/>
        <v>CZK</v>
      </c>
      <c r="I358" s="122"/>
      <c r="J358" s="300" t="s">
        <v>1221</v>
      </c>
      <c r="L358" s="75">
        <f>G358*(1-'FORM-I'!$V$22/100)</f>
        <v>597.74</v>
      </c>
      <c r="N358" s="11" t="e">
        <f>VLOOKUP(B358,$B$11:B357,1,FALSE)</f>
        <v>#N/A</v>
      </c>
      <c r="AH358" s="306"/>
      <c r="AI358" s="305"/>
      <c r="AJ358" s="305"/>
      <c r="AK358" s="307"/>
      <c r="AL358" s="308"/>
    </row>
    <row r="359" spans="1:38" ht="14.4">
      <c r="A359" s="107"/>
      <c r="B359" s="115">
        <v>9255236</v>
      </c>
      <c r="C359" s="116" t="s">
        <v>334</v>
      </c>
      <c r="D359" s="117">
        <v>10</v>
      </c>
      <c r="E359" s="118"/>
      <c r="F359" s="119"/>
      <c r="G359" s="88">
        <v>612.93876999999998</v>
      </c>
      <c r="H359" s="121" t="str">
        <f t="shared" si="14"/>
        <v>CZK</v>
      </c>
      <c r="I359" s="122"/>
      <c r="J359" s="300" t="s">
        <v>1222</v>
      </c>
      <c r="L359" s="75">
        <f>G359*(1-'FORM-I'!$V$22/100)</f>
        <v>612.93876999999998</v>
      </c>
      <c r="N359" s="11" t="e">
        <f>VLOOKUP(B359,$B$11:B358,1,FALSE)</f>
        <v>#N/A</v>
      </c>
      <c r="AH359" s="306"/>
      <c r="AI359" s="305"/>
      <c r="AJ359" s="305"/>
      <c r="AK359" s="307"/>
      <c r="AL359" s="308"/>
    </row>
    <row r="360" spans="1:38" ht="14.4">
      <c r="A360" s="107"/>
      <c r="B360" s="115">
        <v>9255237</v>
      </c>
      <c r="C360" s="116" t="s">
        <v>335</v>
      </c>
      <c r="D360" s="117">
        <v>10</v>
      </c>
      <c r="E360" s="118"/>
      <c r="F360" s="119"/>
      <c r="G360" s="88">
        <v>612.93876999999998</v>
      </c>
      <c r="H360" s="121" t="str">
        <f t="shared" si="14"/>
        <v>CZK</v>
      </c>
      <c r="I360" s="122"/>
      <c r="J360" s="300" t="s">
        <v>1223</v>
      </c>
      <c r="L360" s="75">
        <f>G360*(1-'FORM-I'!$V$22/100)</f>
        <v>612.93876999999998</v>
      </c>
      <c r="N360" s="11" t="e">
        <f>VLOOKUP(B360,$B$11:B359,1,FALSE)</f>
        <v>#N/A</v>
      </c>
      <c r="AH360" s="306"/>
      <c r="AI360" s="305"/>
      <c r="AJ360" s="305"/>
      <c r="AK360" s="307"/>
      <c r="AL360" s="308"/>
    </row>
    <row r="361" spans="1:38" ht="14.4">
      <c r="A361" s="107"/>
      <c r="B361" s="115">
        <v>9255238</v>
      </c>
      <c r="C361" s="116" t="s">
        <v>336</v>
      </c>
      <c r="D361" s="117">
        <v>10</v>
      </c>
      <c r="E361" s="118"/>
      <c r="F361" s="119"/>
      <c r="G361" s="88">
        <v>633.59735999999998</v>
      </c>
      <c r="H361" s="121" t="str">
        <f t="shared" si="14"/>
        <v>CZK</v>
      </c>
      <c r="I361" s="122"/>
      <c r="J361" s="300" t="s">
        <v>1224</v>
      </c>
      <c r="L361" s="75">
        <f>G361*(1-'FORM-I'!$V$22/100)</f>
        <v>633.59735999999998</v>
      </c>
      <c r="N361" s="11" t="e">
        <f>VLOOKUP(B361,$B$11:B360,1,FALSE)</f>
        <v>#N/A</v>
      </c>
      <c r="AH361" s="306"/>
      <c r="AI361" s="305"/>
      <c r="AJ361" s="305"/>
      <c r="AK361" s="307"/>
      <c r="AL361" s="308"/>
    </row>
    <row r="362" spans="1:38" ht="14.4">
      <c r="A362" s="107"/>
      <c r="B362" s="153">
        <v>9255239</v>
      </c>
      <c r="C362" s="154" t="s">
        <v>337</v>
      </c>
      <c r="D362" s="155">
        <v>10</v>
      </c>
      <c r="E362" s="156"/>
      <c r="F362" s="157"/>
      <c r="G362" s="88">
        <v>633.59735999999998</v>
      </c>
      <c r="H362" s="158" t="str">
        <f t="shared" si="14"/>
        <v>CZK</v>
      </c>
      <c r="I362" s="159"/>
      <c r="J362" s="300" t="s">
        <v>1225</v>
      </c>
      <c r="L362" s="75">
        <f>G362*(1-'FORM-I'!$V$22/100)</f>
        <v>633.59735999999998</v>
      </c>
      <c r="N362" s="11" t="e">
        <f>VLOOKUP(B362,$B$11:B361,1,FALSE)</f>
        <v>#N/A</v>
      </c>
      <c r="AH362" s="306"/>
      <c r="AI362" s="305"/>
      <c r="AJ362" s="305"/>
      <c r="AK362" s="307"/>
      <c r="AL362" s="308"/>
    </row>
    <row r="363" spans="1:38" ht="14.4">
      <c r="B363" s="146">
        <v>9257887</v>
      </c>
      <c r="C363" s="147" t="s">
        <v>338</v>
      </c>
      <c r="D363" s="148">
        <v>200</v>
      </c>
      <c r="E363" s="149"/>
      <c r="F363" s="150"/>
      <c r="G363" s="88">
        <v>10.61486</v>
      </c>
      <c r="H363" s="151" t="str">
        <f t="shared" si="14"/>
        <v>CZK</v>
      </c>
      <c r="I363" s="152"/>
      <c r="J363" s="300" t="s">
        <v>1463</v>
      </c>
      <c r="L363" s="75">
        <f>G363*(1-'FORM-I'!$V$22/100)</f>
        <v>10.61486</v>
      </c>
      <c r="N363" s="11" t="e">
        <f>VLOOKUP(B363,$B$11:B362,1,FALSE)</f>
        <v>#N/A</v>
      </c>
      <c r="AH363" s="306"/>
      <c r="AI363" s="305"/>
      <c r="AJ363" s="305"/>
      <c r="AK363" s="307"/>
      <c r="AL363" s="308"/>
    </row>
    <row r="364" spans="1:38" ht="14.4">
      <c r="B364" s="153">
        <v>9257888</v>
      </c>
      <c r="C364" s="154" t="s">
        <v>339</v>
      </c>
      <c r="D364" s="155">
        <v>200</v>
      </c>
      <c r="E364" s="156"/>
      <c r="F364" s="157"/>
      <c r="G364" s="88">
        <v>11.40666</v>
      </c>
      <c r="H364" s="158" t="str">
        <f t="shared" si="14"/>
        <v>CZK</v>
      </c>
      <c r="I364" s="159"/>
      <c r="J364" s="300" t="s">
        <v>1464</v>
      </c>
      <c r="L364" s="75">
        <f>G364*(1-'FORM-I'!$V$22/100)</f>
        <v>11.40666</v>
      </c>
      <c r="N364" s="11" t="e">
        <f>VLOOKUP(B364,$B$11:B363,1,FALSE)</f>
        <v>#N/A</v>
      </c>
      <c r="AH364" s="306"/>
      <c r="AI364" s="305"/>
      <c r="AJ364" s="305"/>
      <c r="AK364" s="307"/>
      <c r="AL364" s="308"/>
    </row>
    <row r="365" spans="1:38" ht="14.4">
      <c r="B365" s="139"/>
      <c r="C365" s="140"/>
      <c r="D365" s="141"/>
      <c r="E365" s="142"/>
      <c r="F365" s="143"/>
      <c r="G365" s="88"/>
      <c r="H365" s="144"/>
      <c r="I365" s="145"/>
      <c r="J365" s="300"/>
      <c r="L365" s="75">
        <f>G365*(1-'FORM-I'!$V$22/100)</f>
        <v>0</v>
      </c>
      <c r="N365" s="11" t="e">
        <f>VLOOKUP(B365,$B$11:B364,1,FALSE)</f>
        <v>#N/A</v>
      </c>
      <c r="AH365" s="306"/>
      <c r="AI365" s="305"/>
      <c r="AJ365" s="305"/>
      <c r="AK365" s="307"/>
      <c r="AL365" s="308"/>
    </row>
    <row r="366" spans="1:38" ht="14.4">
      <c r="A366" s="67"/>
      <c r="B366" s="146">
        <v>9257173</v>
      </c>
      <c r="C366" s="147" t="s">
        <v>340</v>
      </c>
      <c r="D366" s="148">
        <v>1</v>
      </c>
      <c r="E366" s="149"/>
      <c r="F366" s="150"/>
      <c r="G366" s="88">
        <v>1095.39437</v>
      </c>
      <c r="H366" s="151" t="str">
        <f t="shared" ref="H366:H377" si="15">IF(G366="","",$H$10)</f>
        <v>CZK</v>
      </c>
      <c r="I366" s="152"/>
      <c r="J366" s="300" t="s">
        <v>1391</v>
      </c>
      <c r="L366" s="75">
        <f>G366*(1-'FORM-I'!$V$22/100)</f>
        <v>1095.39437</v>
      </c>
      <c r="N366" s="11" t="e">
        <f>VLOOKUP(B366,$B$11:B365,1,FALSE)</f>
        <v>#N/A</v>
      </c>
      <c r="AH366" s="306"/>
      <c r="AI366" s="305"/>
      <c r="AJ366" s="305"/>
      <c r="AK366" s="307"/>
      <c r="AL366" s="308"/>
    </row>
    <row r="367" spans="1:38" ht="14.4">
      <c r="A367" s="67"/>
      <c r="B367" s="115">
        <v>9257174</v>
      </c>
      <c r="C367" s="116" t="s">
        <v>341</v>
      </c>
      <c r="D367" s="117">
        <v>1</v>
      </c>
      <c r="E367" s="118"/>
      <c r="F367" s="119"/>
      <c r="G367" s="88">
        <v>1109.8333500000001</v>
      </c>
      <c r="H367" s="121" t="str">
        <f t="shared" si="15"/>
        <v>CZK</v>
      </c>
      <c r="I367" s="122"/>
      <c r="J367" s="300" t="s">
        <v>1392</v>
      </c>
      <c r="L367" s="75">
        <f>G367*(1-'FORM-I'!$V$22/100)</f>
        <v>1109.8333500000001</v>
      </c>
      <c r="N367" s="11" t="e">
        <f>VLOOKUP(B367,$B$11:B366,1,FALSE)</f>
        <v>#N/A</v>
      </c>
      <c r="AH367" s="306"/>
      <c r="AI367" s="305"/>
      <c r="AJ367" s="305"/>
      <c r="AK367" s="307"/>
      <c r="AL367" s="308"/>
    </row>
    <row r="368" spans="1:38" ht="14.4">
      <c r="A368" s="67"/>
      <c r="B368" s="115">
        <v>9257175</v>
      </c>
      <c r="C368" s="116" t="s">
        <v>342</v>
      </c>
      <c r="D368" s="117">
        <v>1</v>
      </c>
      <c r="E368" s="118"/>
      <c r="F368" s="119"/>
      <c r="G368" s="88">
        <v>1124.2724499999999</v>
      </c>
      <c r="H368" s="121" t="str">
        <f t="shared" si="15"/>
        <v>CZK</v>
      </c>
      <c r="I368" s="122"/>
      <c r="J368" s="300" t="s">
        <v>1393</v>
      </c>
      <c r="L368" s="75">
        <f>G368*(1-'FORM-I'!$V$22/100)</f>
        <v>1124.2724499999999</v>
      </c>
      <c r="N368" s="11" t="e">
        <f>VLOOKUP(B368,$B$11:B367,1,FALSE)</f>
        <v>#N/A</v>
      </c>
      <c r="AH368" s="306"/>
      <c r="AI368" s="305"/>
      <c r="AJ368" s="305"/>
      <c r="AK368" s="307"/>
      <c r="AL368" s="308"/>
    </row>
    <row r="369" spans="1:38" ht="14.4">
      <c r="A369" s="67"/>
      <c r="B369" s="115">
        <v>9257176</v>
      </c>
      <c r="C369" s="116" t="s">
        <v>343</v>
      </c>
      <c r="D369" s="117">
        <v>1</v>
      </c>
      <c r="E369" s="118"/>
      <c r="F369" s="119"/>
      <c r="G369" s="88">
        <v>1108.4265499999999</v>
      </c>
      <c r="H369" s="121" t="str">
        <f t="shared" si="15"/>
        <v>CZK</v>
      </c>
      <c r="I369" s="122"/>
      <c r="J369" s="300" t="s">
        <v>1394</v>
      </c>
      <c r="L369" s="75">
        <f>G369*(1-'FORM-I'!$V$22/100)</f>
        <v>1108.4265499999999</v>
      </c>
      <c r="N369" s="11" t="e">
        <f>VLOOKUP(B369,$B$11:B368,1,FALSE)</f>
        <v>#N/A</v>
      </c>
      <c r="AH369" s="306"/>
      <c r="AI369" s="305"/>
      <c r="AJ369" s="305"/>
      <c r="AK369" s="307"/>
      <c r="AL369" s="308"/>
    </row>
    <row r="370" spans="1:38" ht="14.4">
      <c r="A370" s="67"/>
      <c r="B370" s="115">
        <v>9257177</v>
      </c>
      <c r="C370" s="116" t="s">
        <v>344</v>
      </c>
      <c r="D370" s="117">
        <v>1</v>
      </c>
      <c r="E370" s="118"/>
      <c r="F370" s="119"/>
      <c r="G370" s="88"/>
      <c r="H370" s="121" t="str">
        <f t="shared" si="15"/>
        <v/>
      </c>
      <c r="I370" s="122"/>
      <c r="J370" s="300"/>
      <c r="L370" s="75">
        <f>G370*(1-'FORM-I'!$V$22/100)</f>
        <v>0</v>
      </c>
      <c r="N370" s="11" t="e">
        <f>VLOOKUP(B370,$B$11:B369,1,FALSE)</f>
        <v>#N/A</v>
      </c>
      <c r="AH370" s="306"/>
      <c r="AI370" s="305"/>
      <c r="AJ370" s="305"/>
      <c r="AK370" s="307"/>
      <c r="AL370" s="308"/>
    </row>
    <row r="371" spans="1:38" ht="14.4">
      <c r="A371" s="67"/>
      <c r="B371" s="115">
        <v>9257178</v>
      </c>
      <c r="C371" s="116" t="s">
        <v>345</v>
      </c>
      <c r="D371" s="117">
        <v>1</v>
      </c>
      <c r="E371" s="118"/>
      <c r="F371" s="119"/>
      <c r="G371" s="88">
        <v>1174.9300599999999</v>
      </c>
      <c r="H371" s="121" t="str">
        <f t="shared" si="15"/>
        <v>CZK</v>
      </c>
      <c r="I371" s="122"/>
      <c r="J371" s="300" t="s">
        <v>1395</v>
      </c>
      <c r="L371" s="75">
        <f>G371*(1-'FORM-I'!$V$22/100)</f>
        <v>1174.9300599999999</v>
      </c>
      <c r="N371" s="11" t="e">
        <f>VLOOKUP(B371,$B$11:B370,1,FALSE)</f>
        <v>#N/A</v>
      </c>
      <c r="AH371" s="306"/>
      <c r="AI371" s="305"/>
      <c r="AJ371" s="305"/>
      <c r="AK371" s="307"/>
      <c r="AL371" s="308"/>
    </row>
    <row r="372" spans="1:38" ht="14.4">
      <c r="A372" s="67"/>
      <c r="B372" s="153">
        <v>9257179</v>
      </c>
      <c r="C372" s="154" t="s">
        <v>346</v>
      </c>
      <c r="D372" s="155">
        <v>1</v>
      </c>
      <c r="E372" s="156"/>
      <c r="F372" s="157"/>
      <c r="G372" s="88">
        <v>1204.5455899999999</v>
      </c>
      <c r="H372" s="158" t="str">
        <f t="shared" si="15"/>
        <v>CZK</v>
      </c>
      <c r="I372" s="159"/>
      <c r="J372" s="300" t="s">
        <v>1396</v>
      </c>
      <c r="L372" s="75">
        <f>G372*(1-'FORM-I'!$V$22/100)</f>
        <v>1204.5455899999999</v>
      </c>
      <c r="N372" s="11" t="e">
        <f>VLOOKUP(B372,$B$11:B371,1,FALSE)</f>
        <v>#N/A</v>
      </c>
      <c r="AH372" s="306"/>
      <c r="AI372" s="305"/>
      <c r="AJ372" s="305"/>
      <c r="AK372" s="307"/>
      <c r="AL372" s="308"/>
    </row>
    <row r="373" spans="1:38" ht="14.4">
      <c r="A373" s="99"/>
      <c r="B373" s="146">
        <v>9257180</v>
      </c>
      <c r="C373" s="147" t="s">
        <v>347</v>
      </c>
      <c r="D373" s="148">
        <v>1</v>
      </c>
      <c r="E373" s="149"/>
      <c r="F373" s="150"/>
      <c r="G373" s="88">
        <v>1095.39437</v>
      </c>
      <c r="H373" s="151" t="str">
        <f t="shared" si="15"/>
        <v>CZK</v>
      </c>
      <c r="I373" s="152"/>
      <c r="J373" s="300" t="s">
        <v>1397</v>
      </c>
      <c r="L373" s="75">
        <f>G373*(1-'FORM-I'!$V$22/100)</f>
        <v>1095.39437</v>
      </c>
      <c r="N373" s="11" t="e">
        <f>VLOOKUP(B373,$B$11:B372,1,FALSE)</f>
        <v>#N/A</v>
      </c>
      <c r="AH373" s="306"/>
      <c r="AI373" s="305"/>
      <c r="AJ373" s="305"/>
      <c r="AK373" s="307"/>
      <c r="AL373" s="308"/>
    </row>
    <row r="374" spans="1:38" ht="14.4">
      <c r="A374" s="99"/>
      <c r="B374" s="115">
        <v>9257181</v>
      </c>
      <c r="C374" s="116" t="s">
        <v>348</v>
      </c>
      <c r="D374" s="117">
        <v>1</v>
      </c>
      <c r="E374" s="118"/>
      <c r="F374" s="119"/>
      <c r="G374" s="88">
        <v>1109.8333500000001</v>
      </c>
      <c r="H374" s="121" t="str">
        <f t="shared" si="15"/>
        <v>CZK</v>
      </c>
      <c r="I374" s="122"/>
      <c r="J374" s="300" t="s">
        <v>1398</v>
      </c>
      <c r="L374" s="75">
        <f>G374*(1-'FORM-I'!$V$22/100)</f>
        <v>1109.8333500000001</v>
      </c>
      <c r="N374" s="11" t="e">
        <f>VLOOKUP(B374,$B$11:B373,1,FALSE)</f>
        <v>#N/A</v>
      </c>
      <c r="AH374" s="306"/>
      <c r="AI374" s="305"/>
      <c r="AJ374" s="305"/>
      <c r="AK374" s="307"/>
      <c r="AL374" s="308"/>
    </row>
    <row r="375" spans="1:38" ht="14.4">
      <c r="A375" s="99"/>
      <c r="B375" s="115">
        <v>9257182</v>
      </c>
      <c r="C375" s="116" t="s">
        <v>349</v>
      </c>
      <c r="D375" s="117">
        <v>1</v>
      </c>
      <c r="E375" s="118"/>
      <c r="F375" s="119"/>
      <c r="G375" s="88">
        <v>1124.2724499999999</v>
      </c>
      <c r="H375" s="121" t="str">
        <f t="shared" si="15"/>
        <v>CZK</v>
      </c>
      <c r="I375" s="122"/>
      <c r="J375" s="300" t="s">
        <v>1399</v>
      </c>
      <c r="L375" s="75">
        <f>G375*(1-'FORM-I'!$V$22/100)</f>
        <v>1124.2724499999999</v>
      </c>
      <c r="N375" s="11" t="e">
        <f>VLOOKUP(B375,$B$11:B374,1,FALSE)</f>
        <v>#N/A</v>
      </c>
      <c r="AH375" s="306"/>
      <c r="AI375" s="305"/>
      <c r="AJ375" s="305"/>
      <c r="AK375" s="307"/>
      <c r="AL375" s="308"/>
    </row>
    <row r="376" spans="1:38" ht="14.4">
      <c r="A376" s="99"/>
      <c r="B376" s="115">
        <v>9257183</v>
      </c>
      <c r="C376" s="116" t="s">
        <v>350</v>
      </c>
      <c r="D376" s="117">
        <v>1</v>
      </c>
      <c r="E376" s="118"/>
      <c r="F376" s="119"/>
      <c r="G376" s="88">
        <v>1108.4265499999999</v>
      </c>
      <c r="H376" s="121" t="str">
        <f t="shared" si="15"/>
        <v>CZK</v>
      </c>
      <c r="I376" s="122"/>
      <c r="J376" s="300" t="s">
        <v>1400</v>
      </c>
      <c r="L376" s="75">
        <f>G376*(1-'FORM-I'!$V$22/100)</f>
        <v>1108.4265499999999</v>
      </c>
      <c r="N376" s="11" t="e">
        <f>VLOOKUP(B376,$B$11:B375,1,FALSE)</f>
        <v>#N/A</v>
      </c>
      <c r="AH376" s="306"/>
      <c r="AI376" s="305"/>
      <c r="AJ376" s="305"/>
      <c r="AK376" s="307"/>
      <c r="AL376" s="308"/>
    </row>
    <row r="377" spans="1:38" ht="14.4">
      <c r="A377" s="99"/>
      <c r="B377" s="115">
        <v>9257184</v>
      </c>
      <c r="C377" s="116" t="s">
        <v>351</v>
      </c>
      <c r="D377" s="117">
        <v>1</v>
      </c>
      <c r="E377" s="118"/>
      <c r="F377" s="119"/>
      <c r="G377" s="88">
        <v>1153.1531</v>
      </c>
      <c r="H377" s="121" t="str">
        <f t="shared" si="15"/>
        <v>CZK</v>
      </c>
      <c r="I377" s="122"/>
      <c r="J377" s="300" t="s">
        <v>1401</v>
      </c>
      <c r="L377" s="75">
        <f>G377*(1-'FORM-I'!$V$22/100)</f>
        <v>1153.1531</v>
      </c>
      <c r="N377" s="11" t="e">
        <f>VLOOKUP(B377,$B$11:B376,1,FALSE)</f>
        <v>#N/A</v>
      </c>
      <c r="AH377" s="306"/>
      <c r="AI377" s="305"/>
      <c r="AJ377" s="305"/>
      <c r="AK377" s="307"/>
      <c r="AL377" s="308"/>
    </row>
    <row r="378" spans="1:38" ht="14.4">
      <c r="A378" s="99"/>
      <c r="B378" s="115">
        <v>9257185</v>
      </c>
      <c r="C378" s="116" t="s">
        <v>352</v>
      </c>
      <c r="D378" s="117">
        <v>1</v>
      </c>
      <c r="E378" s="118"/>
      <c r="F378" s="119"/>
      <c r="G378" s="88">
        <v>1174.9300599999999</v>
      </c>
      <c r="H378" s="121" t="str">
        <f>IF(G378="","",$H$10)</f>
        <v>CZK</v>
      </c>
      <c r="I378" s="122"/>
      <c r="J378" s="300" t="s">
        <v>1402</v>
      </c>
      <c r="L378" s="75">
        <f>G378*(1-'FORM-I'!$V$22/100)</f>
        <v>1174.9300599999999</v>
      </c>
      <c r="N378" s="11" t="e">
        <f>VLOOKUP(B378,$B$11:B377,1,FALSE)</f>
        <v>#N/A</v>
      </c>
      <c r="AH378" s="306"/>
      <c r="AI378" s="305"/>
      <c r="AJ378" s="305"/>
      <c r="AK378" s="307"/>
      <c r="AL378" s="308"/>
    </row>
    <row r="379" spans="1:38" ht="14.4">
      <c r="A379" s="99"/>
      <c r="B379" s="153">
        <v>9257186</v>
      </c>
      <c r="C379" s="154" t="s">
        <v>353</v>
      </c>
      <c r="D379" s="155">
        <v>1</v>
      </c>
      <c r="E379" s="156"/>
      <c r="F379" s="157"/>
      <c r="G379" s="88">
        <v>1204.5455899999999</v>
      </c>
      <c r="H379" s="158" t="str">
        <f t="shared" ref="H379:H386" si="16">IF(G379="","",$H$10)</f>
        <v>CZK</v>
      </c>
      <c r="I379" s="159"/>
      <c r="J379" s="300" t="s">
        <v>1403</v>
      </c>
      <c r="L379" s="75">
        <f>G379*(1-'FORM-I'!$V$22/100)</f>
        <v>1204.5455899999999</v>
      </c>
      <c r="N379" s="11" t="e">
        <f>VLOOKUP(B379,$B$11:B378,1,FALSE)</f>
        <v>#N/A</v>
      </c>
      <c r="AH379" s="306"/>
      <c r="AI379" s="305"/>
      <c r="AJ379" s="305"/>
      <c r="AK379" s="307"/>
      <c r="AL379" s="308"/>
    </row>
    <row r="380" spans="1:38" ht="14.4">
      <c r="A380" s="107"/>
      <c r="B380" s="146">
        <v>9257187</v>
      </c>
      <c r="C380" s="147" t="s">
        <v>354</v>
      </c>
      <c r="D380" s="148">
        <v>1</v>
      </c>
      <c r="E380" s="149"/>
      <c r="F380" s="150"/>
      <c r="G380" s="88">
        <v>1095.39437</v>
      </c>
      <c r="H380" s="151" t="str">
        <f t="shared" si="16"/>
        <v>CZK</v>
      </c>
      <c r="I380" s="152"/>
      <c r="J380" s="300" t="s">
        <v>1404</v>
      </c>
      <c r="L380" s="75">
        <f>G380*(1-'FORM-I'!$V$22/100)</f>
        <v>1095.39437</v>
      </c>
      <c r="N380" s="11" t="e">
        <f>VLOOKUP(B380,$B$11:B379,1,FALSE)</f>
        <v>#N/A</v>
      </c>
      <c r="AH380" s="306"/>
      <c r="AI380" s="305"/>
      <c r="AJ380" s="305"/>
      <c r="AK380" s="307"/>
      <c r="AL380" s="308"/>
    </row>
    <row r="381" spans="1:38" ht="14.4">
      <c r="A381" s="107"/>
      <c r="B381" s="115">
        <v>9257188</v>
      </c>
      <c r="C381" s="116" t="s">
        <v>355</v>
      </c>
      <c r="D381" s="117">
        <v>1</v>
      </c>
      <c r="E381" s="118"/>
      <c r="F381" s="119"/>
      <c r="G381" s="88">
        <v>1109.8333500000001</v>
      </c>
      <c r="H381" s="121" t="str">
        <f t="shared" si="16"/>
        <v>CZK</v>
      </c>
      <c r="I381" s="122"/>
      <c r="J381" s="300" t="s">
        <v>1405</v>
      </c>
      <c r="L381" s="75">
        <f>G381*(1-'FORM-I'!$V$22/100)</f>
        <v>1109.8333500000001</v>
      </c>
      <c r="N381" s="11" t="e">
        <f>VLOOKUP(B381,$B$11:B380,1,FALSE)</f>
        <v>#N/A</v>
      </c>
      <c r="AH381" s="306"/>
      <c r="AI381" s="305"/>
      <c r="AJ381" s="305"/>
      <c r="AK381" s="307"/>
      <c r="AL381" s="308"/>
    </row>
    <row r="382" spans="1:38" ht="14.4">
      <c r="A382" s="107"/>
      <c r="B382" s="115">
        <v>9257189</v>
      </c>
      <c r="C382" s="116" t="s">
        <v>356</v>
      </c>
      <c r="D382" s="117">
        <v>1</v>
      </c>
      <c r="E382" s="118"/>
      <c r="F382" s="119"/>
      <c r="G382" s="88">
        <v>1124.2724499999999</v>
      </c>
      <c r="H382" s="121" t="str">
        <f t="shared" si="16"/>
        <v>CZK</v>
      </c>
      <c r="I382" s="122"/>
      <c r="J382" s="300" t="s">
        <v>1406</v>
      </c>
      <c r="L382" s="75">
        <f>G382*(1-'FORM-I'!$V$22/100)</f>
        <v>1124.2724499999999</v>
      </c>
      <c r="N382" s="11" t="e">
        <f>VLOOKUP(B382,$B$11:B381,1,FALSE)</f>
        <v>#N/A</v>
      </c>
      <c r="AH382" s="306"/>
      <c r="AI382" s="305"/>
      <c r="AJ382" s="305"/>
      <c r="AK382" s="307"/>
      <c r="AL382" s="308"/>
    </row>
    <row r="383" spans="1:38" ht="14.4">
      <c r="A383" s="107"/>
      <c r="B383" s="115">
        <v>9257190</v>
      </c>
      <c r="C383" s="116" t="s">
        <v>357</v>
      </c>
      <c r="D383" s="117">
        <v>1</v>
      </c>
      <c r="E383" s="118"/>
      <c r="F383" s="119"/>
      <c r="G383" s="88">
        <v>1108.4265499999999</v>
      </c>
      <c r="H383" s="121" t="str">
        <f t="shared" si="16"/>
        <v>CZK</v>
      </c>
      <c r="I383" s="122"/>
      <c r="J383" s="300" t="s">
        <v>1407</v>
      </c>
      <c r="L383" s="75">
        <f>G383*(1-'FORM-I'!$V$22/100)</f>
        <v>1108.4265499999999</v>
      </c>
      <c r="N383" s="11" t="e">
        <f>VLOOKUP(B383,$B$11:B382,1,FALSE)</f>
        <v>#N/A</v>
      </c>
      <c r="AH383" s="306"/>
      <c r="AI383" s="305"/>
      <c r="AJ383" s="305"/>
      <c r="AK383" s="307"/>
      <c r="AL383" s="308"/>
    </row>
    <row r="384" spans="1:38" ht="14.4">
      <c r="A384" s="107"/>
      <c r="B384" s="115">
        <v>9257191</v>
      </c>
      <c r="C384" s="116" t="s">
        <v>358</v>
      </c>
      <c r="D384" s="117">
        <v>1</v>
      </c>
      <c r="E384" s="118"/>
      <c r="F384" s="119"/>
      <c r="G384" s="88"/>
      <c r="H384" s="121" t="str">
        <f t="shared" si="16"/>
        <v/>
      </c>
      <c r="I384" s="122"/>
      <c r="J384" s="300"/>
      <c r="L384" s="75">
        <f>G384*(1-'FORM-I'!$V$22/100)</f>
        <v>0</v>
      </c>
      <c r="N384" s="11" t="e">
        <f>VLOOKUP(B384,$B$11:B383,1,FALSE)</f>
        <v>#N/A</v>
      </c>
      <c r="AH384" s="306"/>
      <c r="AI384" s="305"/>
      <c r="AJ384" s="305"/>
      <c r="AK384" s="307"/>
      <c r="AL384" s="308"/>
    </row>
    <row r="385" spans="1:38" ht="14.4">
      <c r="A385" s="107"/>
      <c r="B385" s="115">
        <v>9257192</v>
      </c>
      <c r="C385" s="116" t="s">
        <v>359</v>
      </c>
      <c r="D385" s="117">
        <v>1</v>
      </c>
      <c r="E385" s="118"/>
      <c r="F385" s="119"/>
      <c r="G385" s="88"/>
      <c r="H385" s="121" t="str">
        <f t="shared" si="16"/>
        <v/>
      </c>
      <c r="I385" s="122"/>
      <c r="J385" s="300"/>
      <c r="L385" s="75">
        <f>G385*(1-'FORM-I'!$V$22/100)</f>
        <v>0</v>
      </c>
      <c r="N385" s="11" t="e">
        <f>VLOOKUP(B385,$B$11:B384,1,FALSE)</f>
        <v>#N/A</v>
      </c>
      <c r="AH385" s="306"/>
      <c r="AI385" s="305"/>
      <c r="AJ385" s="305"/>
      <c r="AK385" s="307"/>
      <c r="AL385" s="308"/>
    </row>
    <row r="386" spans="1:38" ht="14.4">
      <c r="A386" s="107"/>
      <c r="B386" s="153">
        <v>9257193</v>
      </c>
      <c r="C386" s="154" t="s">
        <v>360</v>
      </c>
      <c r="D386" s="155">
        <v>1</v>
      </c>
      <c r="E386" s="156"/>
      <c r="F386" s="157"/>
      <c r="G386" s="88">
        <v>1204.5455899999999</v>
      </c>
      <c r="H386" s="158" t="str">
        <f t="shared" si="16"/>
        <v>CZK</v>
      </c>
      <c r="I386" s="159"/>
      <c r="J386" s="300" t="s">
        <v>1408</v>
      </c>
      <c r="L386" s="75">
        <f>G386*(1-'FORM-I'!$V$22/100)</f>
        <v>1204.5455899999999</v>
      </c>
      <c r="N386" s="11" t="e">
        <f>VLOOKUP(B386,$B$11:B385,1,FALSE)</f>
        <v>#N/A</v>
      </c>
      <c r="AH386" s="306"/>
      <c r="AI386" s="305"/>
      <c r="AJ386" s="305"/>
      <c r="AK386" s="307"/>
      <c r="AL386" s="308"/>
    </row>
    <row r="387" spans="1:38" ht="14.4">
      <c r="A387" s="67"/>
      <c r="B387" s="146">
        <v>9257131</v>
      </c>
      <c r="C387" s="147" t="s">
        <v>361</v>
      </c>
      <c r="D387" s="148">
        <v>10</v>
      </c>
      <c r="E387" s="149"/>
      <c r="F387" s="150"/>
      <c r="G387" s="88">
        <v>380.11588</v>
      </c>
      <c r="H387" s="151" t="str">
        <f>IF(G387="","",$H$10)</f>
        <v>CZK</v>
      </c>
      <c r="I387" s="152"/>
      <c r="J387" s="300" t="s">
        <v>1349</v>
      </c>
      <c r="L387" s="75">
        <f>G387*(1-'FORM-I'!$V$22/100)</f>
        <v>380.11588</v>
      </c>
      <c r="N387" s="11" t="e">
        <f>VLOOKUP(B387,$B$11:B386,1,FALSE)</f>
        <v>#N/A</v>
      </c>
      <c r="AH387" s="306"/>
      <c r="AI387" s="305"/>
      <c r="AJ387" s="305"/>
      <c r="AK387" s="307"/>
      <c r="AL387" s="308"/>
    </row>
    <row r="388" spans="1:38" ht="14.4">
      <c r="A388" s="67"/>
      <c r="B388" s="115">
        <v>9257132</v>
      </c>
      <c r="C388" s="116" t="s">
        <v>362</v>
      </c>
      <c r="D388" s="117">
        <v>10</v>
      </c>
      <c r="E388" s="118"/>
      <c r="F388" s="119"/>
      <c r="G388" s="88">
        <v>380.11588</v>
      </c>
      <c r="H388" s="121" t="str">
        <f>IF(G388="","",$H$10)</f>
        <v>CZK</v>
      </c>
      <c r="I388" s="122"/>
      <c r="J388" s="300" t="s">
        <v>1350</v>
      </c>
      <c r="L388" s="75">
        <f>G388*(1-'FORM-I'!$V$22/100)</f>
        <v>380.11588</v>
      </c>
      <c r="N388" s="11" t="e">
        <f>VLOOKUP(B388,$B$11:B387,1,FALSE)</f>
        <v>#N/A</v>
      </c>
      <c r="AH388" s="306"/>
      <c r="AI388" s="305"/>
      <c r="AJ388" s="305"/>
      <c r="AK388" s="307"/>
      <c r="AL388" s="308"/>
    </row>
    <row r="389" spans="1:38" ht="14.4">
      <c r="A389" s="67"/>
      <c r="B389" s="115">
        <v>9257133</v>
      </c>
      <c r="C389" s="116" t="s">
        <v>363</v>
      </c>
      <c r="D389" s="117">
        <v>10</v>
      </c>
      <c r="E389" s="118"/>
      <c r="F389" s="119"/>
      <c r="G389" s="88">
        <v>386.98174</v>
      </c>
      <c r="H389" s="121" t="str">
        <f t="shared" ref="H389:H394" si="17">IF(G389="","",$H$10)</f>
        <v>CZK</v>
      </c>
      <c r="I389" s="122"/>
      <c r="J389" s="300" t="s">
        <v>1351</v>
      </c>
      <c r="L389" s="75">
        <f>G389*(1-'FORM-I'!$V$22/100)</f>
        <v>386.98174</v>
      </c>
      <c r="N389" s="11" t="e">
        <f>VLOOKUP(B389,$B$11:B388,1,FALSE)</f>
        <v>#N/A</v>
      </c>
      <c r="AH389" s="306"/>
      <c r="AI389" s="305"/>
      <c r="AJ389" s="305"/>
      <c r="AK389" s="307"/>
      <c r="AL389" s="308"/>
    </row>
    <row r="390" spans="1:38" ht="14.4">
      <c r="A390" s="67"/>
      <c r="B390" s="115">
        <v>9257134</v>
      </c>
      <c r="C390" s="116" t="s">
        <v>364</v>
      </c>
      <c r="D390" s="117">
        <v>10</v>
      </c>
      <c r="E390" s="118"/>
      <c r="F390" s="119"/>
      <c r="G390" s="88">
        <v>386.98174</v>
      </c>
      <c r="H390" s="121" t="str">
        <f t="shared" si="17"/>
        <v>CZK</v>
      </c>
      <c r="I390" s="122"/>
      <c r="J390" s="300" t="s">
        <v>1352</v>
      </c>
      <c r="L390" s="75">
        <f>G390*(1-'FORM-I'!$V$22/100)</f>
        <v>386.98174</v>
      </c>
      <c r="N390" s="11" t="e">
        <f>VLOOKUP(B390,$B$11:B389,1,FALSE)</f>
        <v>#N/A</v>
      </c>
      <c r="AH390" s="306"/>
      <c r="AI390" s="305"/>
      <c r="AJ390" s="305"/>
      <c r="AK390" s="307"/>
      <c r="AL390" s="308"/>
    </row>
    <row r="391" spans="1:38" ht="14.4">
      <c r="A391" s="67"/>
      <c r="B391" s="115">
        <v>9257135</v>
      </c>
      <c r="C391" s="116" t="s">
        <v>365</v>
      </c>
      <c r="D391" s="117">
        <v>10</v>
      </c>
      <c r="E391" s="118"/>
      <c r="F391" s="119"/>
      <c r="G391" s="88">
        <v>393.85784000000001</v>
      </c>
      <c r="H391" s="121" t="str">
        <f t="shared" si="17"/>
        <v>CZK</v>
      </c>
      <c r="I391" s="122"/>
      <c r="J391" s="300" t="s">
        <v>1353</v>
      </c>
      <c r="L391" s="75">
        <f>G391*(1-'FORM-I'!$V$22/100)</f>
        <v>393.85784000000001</v>
      </c>
      <c r="N391" s="11" t="e">
        <f>VLOOKUP(B391,$B$11:B390,1,FALSE)</f>
        <v>#N/A</v>
      </c>
      <c r="AH391" s="306"/>
      <c r="AI391" s="305"/>
      <c r="AJ391" s="305"/>
      <c r="AK391" s="307"/>
      <c r="AL391" s="308"/>
    </row>
    <row r="392" spans="1:38" ht="14.4">
      <c r="A392" s="67"/>
      <c r="B392" s="115">
        <v>9257136</v>
      </c>
      <c r="C392" s="116" t="s">
        <v>366</v>
      </c>
      <c r="D392" s="117">
        <v>10</v>
      </c>
      <c r="E392" s="118"/>
      <c r="F392" s="119"/>
      <c r="G392" s="88">
        <v>393.85784000000001</v>
      </c>
      <c r="H392" s="121" t="str">
        <f t="shared" si="17"/>
        <v>CZK</v>
      </c>
      <c r="I392" s="122"/>
      <c r="J392" s="300" t="s">
        <v>1354</v>
      </c>
      <c r="L392" s="75">
        <f>G392*(1-'FORM-I'!$V$22/100)</f>
        <v>393.85784000000001</v>
      </c>
      <c r="N392" s="11" t="e">
        <f>VLOOKUP(B392,$B$11:B391,1,FALSE)</f>
        <v>#N/A</v>
      </c>
      <c r="AH392" s="306"/>
      <c r="AI392" s="305"/>
      <c r="AJ392" s="305"/>
      <c r="AK392" s="307"/>
      <c r="AL392" s="308"/>
    </row>
    <row r="393" spans="1:38" ht="14.4">
      <c r="A393" s="67"/>
      <c r="B393" s="115">
        <v>9257137</v>
      </c>
      <c r="C393" s="116" t="s">
        <v>367</v>
      </c>
      <c r="D393" s="117">
        <v>10</v>
      </c>
      <c r="E393" s="118"/>
      <c r="F393" s="119"/>
      <c r="G393" s="88">
        <v>390.06617</v>
      </c>
      <c r="H393" s="121" t="str">
        <f t="shared" si="17"/>
        <v>CZK</v>
      </c>
      <c r="I393" s="122"/>
      <c r="J393" s="300" t="s">
        <v>1355</v>
      </c>
      <c r="L393" s="75">
        <f>G393*(1-'FORM-I'!$V$22/100)</f>
        <v>390.06617</v>
      </c>
      <c r="N393" s="11" t="e">
        <f>VLOOKUP(B393,$B$11:B392,1,FALSE)</f>
        <v>#N/A</v>
      </c>
      <c r="AH393" s="306"/>
      <c r="AI393" s="305"/>
      <c r="AJ393" s="305"/>
      <c r="AK393" s="307"/>
      <c r="AL393" s="308"/>
    </row>
    <row r="394" spans="1:38" ht="14.4">
      <c r="A394" s="67"/>
      <c r="B394" s="115">
        <v>9257138</v>
      </c>
      <c r="C394" s="116" t="s">
        <v>368</v>
      </c>
      <c r="D394" s="117">
        <v>10</v>
      </c>
      <c r="E394" s="118"/>
      <c r="F394" s="119"/>
      <c r="G394" s="88">
        <v>390.06617</v>
      </c>
      <c r="H394" s="121" t="str">
        <f t="shared" si="17"/>
        <v>CZK</v>
      </c>
      <c r="I394" s="122"/>
      <c r="J394" s="300" t="s">
        <v>1356</v>
      </c>
      <c r="L394" s="75">
        <f>G394*(1-'FORM-I'!$V$22/100)</f>
        <v>390.06617</v>
      </c>
      <c r="N394" s="11" t="e">
        <f>VLOOKUP(B394,$B$11:B393,1,FALSE)</f>
        <v>#N/A</v>
      </c>
      <c r="AH394" s="306"/>
      <c r="AI394" s="305"/>
      <c r="AJ394" s="305"/>
      <c r="AK394" s="307"/>
      <c r="AL394" s="308"/>
    </row>
    <row r="395" spans="1:38" ht="14.4">
      <c r="A395" s="67"/>
      <c r="B395" s="115">
        <v>9257139</v>
      </c>
      <c r="C395" s="116" t="s">
        <v>369</v>
      </c>
      <c r="D395" s="117">
        <v>10</v>
      </c>
      <c r="E395" s="118"/>
      <c r="F395" s="119"/>
      <c r="G395" s="88">
        <v>407.58967999999999</v>
      </c>
      <c r="H395" s="121" t="str">
        <f>IF(G395="","",$H$10)</f>
        <v>CZK</v>
      </c>
      <c r="I395" s="122"/>
      <c r="J395" s="300" t="s">
        <v>1357</v>
      </c>
      <c r="L395" s="75">
        <f>G395*(1-'FORM-I'!$V$22/100)</f>
        <v>407.58967999999999</v>
      </c>
      <c r="N395" s="11" t="e">
        <f>VLOOKUP(B395,$B$11:B394,1,FALSE)</f>
        <v>#N/A</v>
      </c>
      <c r="AH395" s="306"/>
      <c r="AI395" s="305"/>
      <c r="AJ395" s="305"/>
      <c r="AK395" s="307"/>
      <c r="AL395" s="308"/>
    </row>
    <row r="396" spans="1:38" ht="14.4">
      <c r="A396" s="67"/>
      <c r="B396" s="115">
        <v>9257140</v>
      </c>
      <c r="C396" s="116" t="s">
        <v>370</v>
      </c>
      <c r="D396" s="117">
        <v>10</v>
      </c>
      <c r="E396" s="118"/>
      <c r="F396" s="119"/>
      <c r="G396" s="88">
        <v>407.58967999999999</v>
      </c>
      <c r="H396" s="121" t="str">
        <f>IF(G396="","",$H$10)</f>
        <v>CZK</v>
      </c>
      <c r="I396" s="122"/>
      <c r="J396" s="300" t="s">
        <v>1358</v>
      </c>
      <c r="L396" s="75">
        <f>G396*(1-'FORM-I'!$V$22/100)</f>
        <v>407.58967999999999</v>
      </c>
      <c r="N396" s="11" t="e">
        <f>VLOOKUP(B396,$B$11:B395,1,FALSE)</f>
        <v>#N/A</v>
      </c>
      <c r="AH396" s="306"/>
      <c r="AI396" s="305"/>
      <c r="AJ396" s="305"/>
      <c r="AK396" s="307"/>
      <c r="AL396" s="308"/>
    </row>
    <row r="397" spans="1:38" ht="14.4">
      <c r="A397" s="67"/>
      <c r="B397" s="115">
        <v>9257141</v>
      </c>
      <c r="C397" s="116" t="s">
        <v>371</v>
      </c>
      <c r="D397" s="117">
        <v>10</v>
      </c>
      <c r="E397" s="118"/>
      <c r="F397" s="119"/>
      <c r="G397" s="88">
        <v>417.95686000000001</v>
      </c>
      <c r="H397" s="121" t="str">
        <f t="shared" ref="H397:H431" si="18">IF(G397="","",$H$10)</f>
        <v>CZK</v>
      </c>
      <c r="I397" s="122"/>
      <c r="J397" s="300" t="s">
        <v>1359</v>
      </c>
      <c r="L397" s="75">
        <f>G397*(1-'FORM-I'!$V$22/100)</f>
        <v>417.95686000000001</v>
      </c>
      <c r="N397" s="11" t="e">
        <f>VLOOKUP(B397,$B$11:B396,1,FALSE)</f>
        <v>#N/A</v>
      </c>
      <c r="AH397" s="306"/>
      <c r="AI397" s="305"/>
      <c r="AJ397" s="305"/>
      <c r="AK397" s="307"/>
      <c r="AL397" s="308"/>
    </row>
    <row r="398" spans="1:38" ht="14.4">
      <c r="A398" s="67"/>
      <c r="B398" s="115">
        <v>9257142</v>
      </c>
      <c r="C398" s="116" t="s">
        <v>372</v>
      </c>
      <c r="D398" s="117">
        <v>10</v>
      </c>
      <c r="E398" s="118"/>
      <c r="F398" s="119"/>
      <c r="G398" s="88">
        <v>417.95686000000001</v>
      </c>
      <c r="H398" s="121" t="str">
        <f t="shared" si="18"/>
        <v>CZK</v>
      </c>
      <c r="I398" s="122"/>
      <c r="J398" s="300" t="s">
        <v>1360</v>
      </c>
      <c r="L398" s="75">
        <f>G398*(1-'FORM-I'!$V$22/100)</f>
        <v>417.95686000000001</v>
      </c>
      <c r="N398" s="11" t="e">
        <f>VLOOKUP(B398,$B$11:B397,1,FALSE)</f>
        <v>#N/A</v>
      </c>
      <c r="AH398" s="306"/>
      <c r="AI398" s="305"/>
      <c r="AJ398" s="305"/>
      <c r="AK398" s="307"/>
      <c r="AL398" s="308"/>
    </row>
    <row r="399" spans="1:38" ht="14.4">
      <c r="A399" s="67"/>
      <c r="B399" s="115">
        <v>9257143</v>
      </c>
      <c r="C399" s="116" t="s">
        <v>373</v>
      </c>
      <c r="D399" s="117">
        <v>10</v>
      </c>
      <c r="E399" s="118"/>
      <c r="F399" s="119"/>
      <c r="G399" s="88">
        <v>432.04088000000002</v>
      </c>
      <c r="H399" s="121" t="str">
        <f t="shared" si="18"/>
        <v>CZK</v>
      </c>
      <c r="I399" s="122"/>
      <c r="J399" s="300" t="s">
        <v>1361</v>
      </c>
      <c r="L399" s="75">
        <f>G399*(1-'FORM-I'!$V$22/100)</f>
        <v>432.04088000000002</v>
      </c>
      <c r="N399" s="11" t="e">
        <f>VLOOKUP(B399,$B$11:B398,1,FALSE)</f>
        <v>#N/A</v>
      </c>
      <c r="AH399" s="306"/>
      <c r="AI399" s="305"/>
      <c r="AJ399" s="305"/>
      <c r="AK399" s="307"/>
      <c r="AL399" s="308"/>
    </row>
    <row r="400" spans="1:38" ht="14.4">
      <c r="A400" s="67"/>
      <c r="B400" s="153">
        <v>9257144</v>
      </c>
      <c r="C400" s="154" t="s">
        <v>374</v>
      </c>
      <c r="D400" s="155">
        <v>10</v>
      </c>
      <c r="E400" s="156"/>
      <c r="F400" s="157"/>
      <c r="G400" s="88">
        <v>432.04088000000002</v>
      </c>
      <c r="H400" s="158" t="str">
        <f t="shared" si="18"/>
        <v>CZK</v>
      </c>
      <c r="I400" s="159"/>
      <c r="J400" s="300" t="s">
        <v>1362</v>
      </c>
      <c r="L400" s="75">
        <f>G400*(1-'FORM-I'!$V$22/100)</f>
        <v>432.04088000000002</v>
      </c>
      <c r="N400" s="11" t="e">
        <f>VLOOKUP(B400,$B$11:B399,1,FALSE)</f>
        <v>#N/A</v>
      </c>
      <c r="AH400" s="306"/>
      <c r="AI400" s="305"/>
      <c r="AJ400" s="305"/>
      <c r="AK400" s="307"/>
      <c r="AL400" s="308"/>
    </row>
    <row r="401" spans="1:38" ht="14.4">
      <c r="A401" s="99"/>
      <c r="B401" s="146">
        <v>9257145</v>
      </c>
      <c r="C401" s="147" t="s">
        <v>375</v>
      </c>
      <c r="D401" s="148">
        <v>10</v>
      </c>
      <c r="E401" s="149"/>
      <c r="F401" s="150"/>
      <c r="G401" s="88">
        <v>380.11588</v>
      </c>
      <c r="H401" s="151" t="str">
        <f t="shared" si="18"/>
        <v>CZK</v>
      </c>
      <c r="I401" s="152"/>
      <c r="J401" s="300" t="s">
        <v>1363</v>
      </c>
      <c r="L401" s="75">
        <f>G401*(1-'FORM-I'!$V$22/100)</f>
        <v>380.11588</v>
      </c>
      <c r="N401" s="11" t="e">
        <f>VLOOKUP(B401,$B$11:B400,1,FALSE)</f>
        <v>#N/A</v>
      </c>
      <c r="AH401" s="306"/>
      <c r="AI401" s="305"/>
      <c r="AJ401" s="305"/>
      <c r="AK401" s="307"/>
      <c r="AL401" s="308"/>
    </row>
    <row r="402" spans="1:38" ht="14.4">
      <c r="A402" s="99"/>
      <c r="B402" s="115">
        <v>9257146</v>
      </c>
      <c r="C402" s="116" t="s">
        <v>376</v>
      </c>
      <c r="D402" s="117">
        <v>10</v>
      </c>
      <c r="E402" s="118"/>
      <c r="F402" s="119"/>
      <c r="G402" s="88">
        <v>380.11588</v>
      </c>
      <c r="H402" s="121" t="str">
        <f t="shared" si="18"/>
        <v>CZK</v>
      </c>
      <c r="I402" s="122"/>
      <c r="J402" s="300" t="s">
        <v>1364</v>
      </c>
      <c r="L402" s="75">
        <f>G402*(1-'FORM-I'!$V$22/100)</f>
        <v>380.11588</v>
      </c>
      <c r="N402" s="11" t="e">
        <f>VLOOKUP(B402,$B$11:B401,1,FALSE)</f>
        <v>#N/A</v>
      </c>
      <c r="AH402" s="306"/>
      <c r="AI402" s="305"/>
      <c r="AJ402" s="305"/>
      <c r="AK402" s="307"/>
      <c r="AL402" s="308"/>
    </row>
    <row r="403" spans="1:38" ht="14.4">
      <c r="A403" s="99"/>
      <c r="B403" s="115">
        <v>9257147</v>
      </c>
      <c r="C403" s="116" t="s">
        <v>377</v>
      </c>
      <c r="D403" s="117">
        <v>10</v>
      </c>
      <c r="E403" s="118"/>
      <c r="F403" s="119"/>
      <c r="G403" s="88">
        <v>386.98174</v>
      </c>
      <c r="H403" s="121" t="str">
        <f t="shared" si="18"/>
        <v>CZK</v>
      </c>
      <c r="I403" s="122"/>
      <c r="J403" s="300" t="s">
        <v>1365</v>
      </c>
      <c r="L403" s="75">
        <f>G403*(1-'FORM-I'!$V$22/100)</f>
        <v>386.98174</v>
      </c>
      <c r="N403" s="11" t="e">
        <f>VLOOKUP(B403,$B$11:B402,1,FALSE)</f>
        <v>#N/A</v>
      </c>
      <c r="AH403" s="306"/>
      <c r="AI403" s="305"/>
      <c r="AJ403" s="305"/>
      <c r="AK403" s="307"/>
      <c r="AL403" s="308"/>
    </row>
    <row r="404" spans="1:38" ht="14.4">
      <c r="A404" s="99"/>
      <c r="B404" s="115">
        <v>9257148</v>
      </c>
      <c r="C404" s="116" t="s">
        <v>378</v>
      </c>
      <c r="D404" s="117">
        <v>10</v>
      </c>
      <c r="E404" s="118"/>
      <c r="F404" s="119"/>
      <c r="G404" s="88">
        <v>386.98174</v>
      </c>
      <c r="H404" s="121" t="str">
        <f t="shared" si="18"/>
        <v>CZK</v>
      </c>
      <c r="I404" s="122"/>
      <c r="J404" s="300" t="s">
        <v>1366</v>
      </c>
      <c r="L404" s="75">
        <f>G404*(1-'FORM-I'!$V$22/100)</f>
        <v>386.98174</v>
      </c>
      <c r="N404" s="11" t="e">
        <f>VLOOKUP(B404,$B$11:B403,1,FALSE)</f>
        <v>#N/A</v>
      </c>
      <c r="AH404" s="306"/>
      <c r="AI404" s="305"/>
      <c r="AJ404" s="305"/>
      <c r="AK404" s="307"/>
      <c r="AL404" s="308"/>
    </row>
    <row r="405" spans="1:38" ht="14.4">
      <c r="A405" s="99"/>
      <c r="B405" s="115">
        <v>9257149</v>
      </c>
      <c r="C405" s="116" t="s">
        <v>379</v>
      </c>
      <c r="D405" s="117">
        <v>10</v>
      </c>
      <c r="E405" s="118"/>
      <c r="F405" s="119"/>
      <c r="G405" s="88">
        <v>393.85784000000001</v>
      </c>
      <c r="H405" s="121" t="str">
        <f t="shared" si="18"/>
        <v>CZK</v>
      </c>
      <c r="I405" s="122"/>
      <c r="J405" s="300" t="s">
        <v>1367</v>
      </c>
      <c r="L405" s="75">
        <f>G405*(1-'FORM-I'!$V$22/100)</f>
        <v>393.85784000000001</v>
      </c>
      <c r="N405" s="11" t="e">
        <f>VLOOKUP(B405,$B$11:B404,1,FALSE)</f>
        <v>#N/A</v>
      </c>
      <c r="AH405" s="306"/>
      <c r="AI405" s="305"/>
      <c r="AJ405" s="305"/>
      <c r="AK405" s="307"/>
      <c r="AL405" s="308"/>
    </row>
    <row r="406" spans="1:38" ht="14.4">
      <c r="A406" s="99"/>
      <c r="B406" s="115">
        <v>9257150</v>
      </c>
      <c r="C406" s="116" t="s">
        <v>380</v>
      </c>
      <c r="D406" s="117">
        <v>10</v>
      </c>
      <c r="E406" s="118"/>
      <c r="F406" s="119"/>
      <c r="G406" s="88">
        <v>393.85784000000001</v>
      </c>
      <c r="H406" s="121" t="str">
        <f t="shared" si="18"/>
        <v>CZK</v>
      </c>
      <c r="I406" s="122"/>
      <c r="J406" s="300" t="s">
        <v>1368</v>
      </c>
      <c r="L406" s="75">
        <f>G406*(1-'FORM-I'!$V$22/100)</f>
        <v>393.85784000000001</v>
      </c>
      <c r="N406" s="11" t="e">
        <f>VLOOKUP(B406,$B$11:B405,1,FALSE)</f>
        <v>#N/A</v>
      </c>
      <c r="AH406" s="306"/>
      <c r="AI406" s="305"/>
      <c r="AJ406" s="305"/>
      <c r="AK406" s="307"/>
      <c r="AL406" s="308"/>
    </row>
    <row r="407" spans="1:38" ht="14.4">
      <c r="A407" s="99"/>
      <c r="B407" s="115">
        <v>9257151</v>
      </c>
      <c r="C407" s="116" t="s">
        <v>381</v>
      </c>
      <c r="D407" s="117">
        <v>10</v>
      </c>
      <c r="E407" s="118"/>
      <c r="F407" s="119"/>
      <c r="G407" s="88">
        <v>390.06617</v>
      </c>
      <c r="H407" s="121" t="str">
        <f t="shared" si="18"/>
        <v>CZK</v>
      </c>
      <c r="I407" s="122"/>
      <c r="J407" s="300" t="s">
        <v>1369</v>
      </c>
      <c r="L407" s="75">
        <f>G407*(1-'FORM-I'!$V$22/100)</f>
        <v>390.06617</v>
      </c>
      <c r="N407" s="11" t="e">
        <f>VLOOKUP(B407,$B$11:B406,1,FALSE)</f>
        <v>#N/A</v>
      </c>
      <c r="AH407" s="306"/>
      <c r="AI407" s="305"/>
      <c r="AJ407" s="305"/>
      <c r="AK407" s="307"/>
      <c r="AL407" s="308"/>
    </row>
    <row r="408" spans="1:38" ht="14.4">
      <c r="A408" s="99"/>
      <c r="B408" s="115">
        <v>9257152</v>
      </c>
      <c r="C408" s="116" t="s">
        <v>382</v>
      </c>
      <c r="D408" s="117">
        <v>10</v>
      </c>
      <c r="E408" s="118"/>
      <c r="F408" s="119"/>
      <c r="G408" s="88">
        <v>390.06617</v>
      </c>
      <c r="H408" s="121" t="str">
        <f t="shared" si="18"/>
        <v>CZK</v>
      </c>
      <c r="I408" s="122"/>
      <c r="J408" s="300" t="s">
        <v>1370</v>
      </c>
      <c r="L408" s="75">
        <f>G408*(1-'FORM-I'!$V$22/100)</f>
        <v>390.06617</v>
      </c>
      <c r="N408" s="11" t="e">
        <f>VLOOKUP(B408,$B$11:B407,1,FALSE)</f>
        <v>#N/A</v>
      </c>
      <c r="AH408" s="306"/>
      <c r="AI408" s="305"/>
      <c r="AJ408" s="305"/>
      <c r="AK408" s="307"/>
      <c r="AL408" s="308"/>
    </row>
    <row r="409" spans="1:38" ht="14.4">
      <c r="A409" s="99"/>
      <c r="B409" s="115">
        <v>9257153</v>
      </c>
      <c r="C409" s="116" t="s">
        <v>383</v>
      </c>
      <c r="D409" s="117">
        <v>10</v>
      </c>
      <c r="E409" s="118"/>
      <c r="F409" s="119"/>
      <c r="G409" s="88">
        <v>407.58967999999999</v>
      </c>
      <c r="H409" s="121" t="str">
        <f t="shared" si="18"/>
        <v>CZK</v>
      </c>
      <c r="I409" s="122"/>
      <c r="J409" s="300" t="s">
        <v>1371</v>
      </c>
      <c r="L409" s="75">
        <f>G409*(1-'FORM-I'!$V$22/100)</f>
        <v>407.58967999999999</v>
      </c>
      <c r="N409" s="11" t="e">
        <f>VLOOKUP(B409,$B$11:B408,1,FALSE)</f>
        <v>#N/A</v>
      </c>
      <c r="AH409" s="306"/>
      <c r="AI409" s="305"/>
      <c r="AJ409" s="305"/>
      <c r="AK409" s="307"/>
      <c r="AL409" s="308"/>
    </row>
    <row r="410" spans="1:38" ht="14.4">
      <c r="A410" s="99"/>
      <c r="B410" s="115">
        <v>9257154</v>
      </c>
      <c r="C410" s="116" t="s">
        <v>384</v>
      </c>
      <c r="D410" s="117">
        <v>10</v>
      </c>
      <c r="E410" s="118"/>
      <c r="F410" s="119"/>
      <c r="G410" s="88">
        <v>407.58967999999999</v>
      </c>
      <c r="H410" s="121" t="str">
        <f t="shared" si="18"/>
        <v>CZK</v>
      </c>
      <c r="I410" s="122"/>
      <c r="J410" s="300" t="s">
        <v>1372</v>
      </c>
      <c r="L410" s="75">
        <f>G410*(1-'FORM-I'!$V$22/100)</f>
        <v>407.58967999999999</v>
      </c>
      <c r="N410" s="11" t="e">
        <f>VLOOKUP(B410,$B$11:B409,1,FALSE)</f>
        <v>#N/A</v>
      </c>
      <c r="AH410" s="306"/>
      <c r="AI410" s="305"/>
      <c r="AJ410" s="305"/>
      <c r="AK410" s="307"/>
      <c r="AL410" s="308"/>
    </row>
    <row r="411" spans="1:38" ht="14.4">
      <c r="A411" s="99"/>
      <c r="B411" s="115">
        <v>9257155</v>
      </c>
      <c r="C411" s="116" t="s">
        <v>385</v>
      </c>
      <c r="D411" s="117">
        <v>10</v>
      </c>
      <c r="E411" s="118"/>
      <c r="F411" s="119"/>
      <c r="G411" s="88">
        <v>417.95686000000001</v>
      </c>
      <c r="H411" s="121" t="str">
        <f t="shared" si="18"/>
        <v>CZK</v>
      </c>
      <c r="I411" s="122"/>
      <c r="J411" s="300" t="s">
        <v>1373</v>
      </c>
      <c r="L411" s="75">
        <f>G411*(1-'FORM-I'!$V$22/100)</f>
        <v>417.95686000000001</v>
      </c>
      <c r="N411" s="11" t="e">
        <f>VLOOKUP(B411,$B$11:B410,1,FALSE)</f>
        <v>#N/A</v>
      </c>
      <c r="AH411" s="306"/>
      <c r="AI411" s="305"/>
      <c r="AJ411" s="305"/>
      <c r="AK411" s="307"/>
      <c r="AL411" s="308"/>
    </row>
    <row r="412" spans="1:38" ht="14.4">
      <c r="A412" s="99"/>
      <c r="B412" s="115">
        <v>9257156</v>
      </c>
      <c r="C412" s="116" t="s">
        <v>386</v>
      </c>
      <c r="D412" s="117">
        <v>10</v>
      </c>
      <c r="E412" s="118"/>
      <c r="F412" s="119"/>
      <c r="G412" s="88">
        <v>417.95686000000001</v>
      </c>
      <c r="H412" s="121" t="str">
        <f t="shared" si="18"/>
        <v>CZK</v>
      </c>
      <c r="I412" s="122"/>
      <c r="J412" s="300" t="s">
        <v>1374</v>
      </c>
      <c r="L412" s="75">
        <f>G412*(1-'FORM-I'!$V$22/100)</f>
        <v>417.95686000000001</v>
      </c>
      <c r="N412" s="11" t="e">
        <f>VLOOKUP(B412,$B$11:B411,1,FALSE)</f>
        <v>#N/A</v>
      </c>
      <c r="AH412" s="306"/>
      <c r="AI412" s="305"/>
      <c r="AJ412" s="305"/>
      <c r="AK412" s="307"/>
      <c r="AL412" s="308"/>
    </row>
    <row r="413" spans="1:38" ht="14.4">
      <c r="A413" s="99"/>
      <c r="B413" s="115">
        <v>9257157</v>
      </c>
      <c r="C413" s="116" t="s">
        <v>387</v>
      </c>
      <c r="D413" s="117">
        <v>10</v>
      </c>
      <c r="E413" s="118"/>
      <c r="F413" s="119"/>
      <c r="G413" s="88">
        <v>432.04088000000002</v>
      </c>
      <c r="H413" s="121" t="str">
        <f t="shared" si="18"/>
        <v>CZK</v>
      </c>
      <c r="I413" s="122"/>
      <c r="J413" s="300" t="s">
        <v>1375</v>
      </c>
      <c r="L413" s="75">
        <f>G413*(1-'FORM-I'!$V$22/100)</f>
        <v>432.04088000000002</v>
      </c>
      <c r="N413" s="11" t="e">
        <f>VLOOKUP(B413,$B$11:B412,1,FALSE)</f>
        <v>#N/A</v>
      </c>
      <c r="AH413" s="306"/>
      <c r="AI413" s="305"/>
      <c r="AJ413" s="305"/>
      <c r="AK413" s="307"/>
      <c r="AL413" s="308"/>
    </row>
    <row r="414" spans="1:38" ht="14.4">
      <c r="A414" s="99"/>
      <c r="B414" s="153">
        <v>9257158</v>
      </c>
      <c r="C414" s="154" t="s">
        <v>388</v>
      </c>
      <c r="D414" s="155">
        <v>10</v>
      </c>
      <c r="E414" s="156"/>
      <c r="F414" s="157"/>
      <c r="G414" s="88">
        <v>432.04088000000002</v>
      </c>
      <c r="H414" s="158" t="str">
        <f t="shared" si="18"/>
        <v>CZK</v>
      </c>
      <c r="I414" s="159"/>
      <c r="J414" s="300" t="s">
        <v>1376</v>
      </c>
      <c r="L414" s="75">
        <f>G414*(1-'FORM-I'!$V$22/100)</f>
        <v>432.04088000000002</v>
      </c>
      <c r="N414" s="11" t="e">
        <f>VLOOKUP(B414,$B$11:B413,1,FALSE)</f>
        <v>#N/A</v>
      </c>
      <c r="AH414" s="306"/>
      <c r="AI414" s="305"/>
      <c r="AJ414" s="305"/>
      <c r="AK414" s="307"/>
      <c r="AL414" s="308"/>
    </row>
    <row r="415" spans="1:38" ht="14.4">
      <c r="A415" s="107"/>
      <c r="B415" s="146">
        <v>9257159</v>
      </c>
      <c r="C415" s="147" t="s">
        <v>389</v>
      </c>
      <c r="D415" s="148">
        <v>10</v>
      </c>
      <c r="E415" s="149"/>
      <c r="F415" s="150"/>
      <c r="G415" s="88">
        <v>380.11588</v>
      </c>
      <c r="H415" s="151" t="str">
        <f t="shared" si="18"/>
        <v>CZK</v>
      </c>
      <c r="I415" s="152"/>
      <c r="J415" s="300" t="s">
        <v>1377</v>
      </c>
      <c r="L415" s="75">
        <f>G415*(1-'FORM-I'!$V$22/100)</f>
        <v>380.11588</v>
      </c>
      <c r="N415" s="11" t="e">
        <f>VLOOKUP(B415,$B$11:B414,1,FALSE)</f>
        <v>#N/A</v>
      </c>
      <c r="AH415" s="306"/>
      <c r="AI415" s="305"/>
      <c r="AJ415" s="305"/>
      <c r="AK415" s="307"/>
      <c r="AL415" s="308"/>
    </row>
    <row r="416" spans="1:38" ht="14.4">
      <c r="A416" s="107"/>
      <c r="B416" s="115">
        <v>9257160</v>
      </c>
      <c r="C416" s="116" t="s">
        <v>390</v>
      </c>
      <c r="D416" s="117">
        <v>10</v>
      </c>
      <c r="E416" s="118"/>
      <c r="F416" s="119"/>
      <c r="G416" s="88">
        <v>380.11588</v>
      </c>
      <c r="H416" s="121" t="str">
        <f t="shared" si="18"/>
        <v>CZK</v>
      </c>
      <c r="I416" s="122"/>
      <c r="J416" s="300" t="s">
        <v>1378</v>
      </c>
      <c r="L416" s="75">
        <f>G416*(1-'FORM-I'!$V$22/100)</f>
        <v>380.11588</v>
      </c>
      <c r="N416" s="11" t="e">
        <f>VLOOKUP(B416,$B$11:B415,1,FALSE)</f>
        <v>#N/A</v>
      </c>
      <c r="AH416" s="306"/>
      <c r="AI416" s="305"/>
      <c r="AJ416" s="305"/>
      <c r="AK416" s="307"/>
      <c r="AL416" s="308"/>
    </row>
    <row r="417" spans="1:38" ht="14.4">
      <c r="A417" s="107"/>
      <c r="B417" s="115">
        <v>9257161</v>
      </c>
      <c r="C417" s="116" t="s">
        <v>391</v>
      </c>
      <c r="D417" s="117">
        <v>10</v>
      </c>
      <c r="E417" s="118"/>
      <c r="F417" s="119"/>
      <c r="G417" s="88">
        <v>386.98174</v>
      </c>
      <c r="H417" s="121" t="str">
        <f t="shared" si="18"/>
        <v>CZK</v>
      </c>
      <c r="I417" s="122"/>
      <c r="J417" s="300" t="s">
        <v>1379</v>
      </c>
      <c r="L417" s="75">
        <f>G417*(1-'FORM-I'!$V$22/100)</f>
        <v>386.98174</v>
      </c>
      <c r="N417" s="11" t="e">
        <f>VLOOKUP(B417,$B$11:B416,1,FALSE)</f>
        <v>#N/A</v>
      </c>
      <c r="AH417" s="306"/>
      <c r="AI417" s="305"/>
      <c r="AJ417" s="305"/>
      <c r="AK417" s="307"/>
      <c r="AL417" s="308"/>
    </row>
    <row r="418" spans="1:38" ht="14.4">
      <c r="A418" s="107"/>
      <c r="B418" s="115">
        <v>9257162</v>
      </c>
      <c r="C418" s="116" t="s">
        <v>392</v>
      </c>
      <c r="D418" s="117">
        <v>10</v>
      </c>
      <c r="E418" s="118"/>
      <c r="F418" s="119"/>
      <c r="G418" s="88">
        <v>386.98174</v>
      </c>
      <c r="H418" s="121" t="str">
        <f t="shared" si="18"/>
        <v>CZK</v>
      </c>
      <c r="I418" s="122"/>
      <c r="J418" s="300" t="s">
        <v>1380</v>
      </c>
      <c r="L418" s="75">
        <f>G418*(1-'FORM-I'!$V$22/100)</f>
        <v>386.98174</v>
      </c>
      <c r="N418" s="11" t="e">
        <f>VLOOKUP(B418,$B$11:B417,1,FALSE)</f>
        <v>#N/A</v>
      </c>
      <c r="AH418" s="306"/>
      <c r="AI418" s="305"/>
      <c r="AJ418" s="305"/>
      <c r="AK418" s="307"/>
      <c r="AL418" s="308"/>
    </row>
    <row r="419" spans="1:38" ht="14.4">
      <c r="A419" s="107"/>
      <c r="B419" s="115">
        <v>9257163</v>
      </c>
      <c r="C419" s="116" t="s">
        <v>393</v>
      </c>
      <c r="D419" s="117">
        <v>10</v>
      </c>
      <c r="E419" s="118"/>
      <c r="F419" s="119"/>
      <c r="G419" s="88">
        <v>393.85784000000001</v>
      </c>
      <c r="H419" s="121" t="str">
        <f t="shared" si="18"/>
        <v>CZK</v>
      </c>
      <c r="I419" s="122"/>
      <c r="J419" s="300" t="s">
        <v>1381</v>
      </c>
      <c r="L419" s="75">
        <f>G419*(1-'FORM-I'!$V$22/100)</f>
        <v>393.85784000000001</v>
      </c>
      <c r="N419" s="11" t="e">
        <f>VLOOKUP(B419,$B$11:B418,1,FALSE)</f>
        <v>#N/A</v>
      </c>
      <c r="AH419" s="306"/>
      <c r="AI419" s="305"/>
      <c r="AJ419" s="305"/>
      <c r="AK419" s="307"/>
      <c r="AL419" s="308"/>
    </row>
    <row r="420" spans="1:38" ht="14.4">
      <c r="A420" s="107"/>
      <c r="B420" s="115">
        <v>9257164</v>
      </c>
      <c r="C420" s="116" t="s">
        <v>394</v>
      </c>
      <c r="D420" s="117">
        <v>10</v>
      </c>
      <c r="E420" s="118"/>
      <c r="F420" s="119"/>
      <c r="G420" s="88">
        <v>393.85784000000001</v>
      </c>
      <c r="H420" s="121" t="str">
        <f t="shared" si="18"/>
        <v>CZK</v>
      </c>
      <c r="I420" s="122"/>
      <c r="J420" s="300" t="s">
        <v>1382</v>
      </c>
      <c r="L420" s="75">
        <f>G420*(1-'FORM-I'!$V$22/100)</f>
        <v>393.85784000000001</v>
      </c>
      <c r="N420" s="11" t="e">
        <f>VLOOKUP(B420,$B$11:B419,1,FALSE)</f>
        <v>#N/A</v>
      </c>
      <c r="AH420" s="306"/>
      <c r="AI420" s="305"/>
      <c r="AJ420" s="305"/>
      <c r="AK420" s="307"/>
      <c r="AL420" s="308"/>
    </row>
    <row r="421" spans="1:38" ht="14.4">
      <c r="A421" s="107"/>
      <c r="B421" s="115">
        <v>9257165</v>
      </c>
      <c r="C421" s="116" t="s">
        <v>395</v>
      </c>
      <c r="D421" s="117">
        <v>10</v>
      </c>
      <c r="E421" s="118"/>
      <c r="F421" s="119"/>
      <c r="G421" s="88">
        <v>390.06617</v>
      </c>
      <c r="H421" s="121" t="str">
        <f t="shared" si="18"/>
        <v>CZK</v>
      </c>
      <c r="I421" s="122"/>
      <c r="J421" s="300" t="s">
        <v>1383</v>
      </c>
      <c r="L421" s="75">
        <f>G421*(1-'FORM-I'!$V$22/100)</f>
        <v>390.06617</v>
      </c>
      <c r="N421" s="11" t="e">
        <f>VLOOKUP(B421,$B$11:B420,1,FALSE)</f>
        <v>#N/A</v>
      </c>
      <c r="AH421" s="306"/>
      <c r="AI421" s="305"/>
      <c r="AJ421" s="305"/>
      <c r="AK421" s="307"/>
      <c r="AL421" s="308"/>
    </row>
    <row r="422" spans="1:38" ht="14.4">
      <c r="A422" s="107"/>
      <c r="B422" s="115">
        <v>9257166</v>
      </c>
      <c r="C422" s="116" t="s">
        <v>396</v>
      </c>
      <c r="D422" s="117">
        <v>10</v>
      </c>
      <c r="E422" s="118"/>
      <c r="F422" s="119"/>
      <c r="G422" s="88">
        <v>390.06617</v>
      </c>
      <c r="H422" s="121" t="str">
        <f t="shared" si="18"/>
        <v>CZK</v>
      </c>
      <c r="I422" s="122"/>
      <c r="J422" s="300" t="s">
        <v>1384</v>
      </c>
      <c r="L422" s="75">
        <f>G422*(1-'FORM-I'!$V$22/100)</f>
        <v>390.06617</v>
      </c>
      <c r="N422" s="11" t="e">
        <f>VLOOKUP(B422,$B$11:B421,1,FALSE)</f>
        <v>#N/A</v>
      </c>
      <c r="AH422" s="306"/>
      <c r="AI422" s="305"/>
      <c r="AJ422" s="305"/>
      <c r="AK422" s="307"/>
      <c r="AL422" s="308"/>
    </row>
    <row r="423" spans="1:38" ht="14.4">
      <c r="A423" s="107"/>
      <c r="B423" s="115">
        <v>9257167</v>
      </c>
      <c r="C423" s="116" t="s">
        <v>397</v>
      </c>
      <c r="D423" s="117">
        <v>10</v>
      </c>
      <c r="E423" s="118"/>
      <c r="F423" s="119"/>
      <c r="G423" s="88">
        <v>407.58967999999999</v>
      </c>
      <c r="H423" s="121" t="str">
        <f t="shared" si="18"/>
        <v>CZK</v>
      </c>
      <c r="I423" s="122"/>
      <c r="J423" s="300" t="s">
        <v>1385</v>
      </c>
      <c r="L423" s="75">
        <f>G423*(1-'FORM-I'!$V$22/100)</f>
        <v>407.58967999999999</v>
      </c>
      <c r="N423" s="11" t="e">
        <f>VLOOKUP(B423,$B$11:B422,1,FALSE)</f>
        <v>#N/A</v>
      </c>
      <c r="AH423" s="306"/>
      <c r="AI423" s="305"/>
      <c r="AJ423" s="305"/>
      <c r="AK423" s="307"/>
      <c r="AL423" s="308"/>
    </row>
    <row r="424" spans="1:38" ht="14.4">
      <c r="A424" s="107"/>
      <c r="B424" s="115">
        <v>9257168</v>
      </c>
      <c r="C424" s="116" t="s">
        <v>398</v>
      </c>
      <c r="D424" s="117">
        <v>10</v>
      </c>
      <c r="E424" s="118"/>
      <c r="F424" s="119"/>
      <c r="G424" s="88">
        <v>407.58967999999999</v>
      </c>
      <c r="H424" s="121" t="str">
        <f t="shared" si="18"/>
        <v>CZK</v>
      </c>
      <c r="I424" s="122"/>
      <c r="J424" s="300" t="s">
        <v>1386</v>
      </c>
      <c r="L424" s="75">
        <f>G424*(1-'FORM-I'!$V$22/100)</f>
        <v>407.58967999999999</v>
      </c>
      <c r="N424" s="11" t="e">
        <f>VLOOKUP(B424,$B$11:B423,1,FALSE)</f>
        <v>#N/A</v>
      </c>
      <c r="AH424" s="306"/>
      <c r="AI424" s="305"/>
      <c r="AJ424" s="305"/>
      <c r="AK424" s="307"/>
      <c r="AL424" s="308"/>
    </row>
    <row r="425" spans="1:38" ht="14.4">
      <c r="A425" s="107"/>
      <c r="B425" s="115">
        <v>9257169</v>
      </c>
      <c r="C425" s="116" t="s">
        <v>399</v>
      </c>
      <c r="D425" s="117">
        <v>10</v>
      </c>
      <c r="E425" s="118"/>
      <c r="F425" s="119"/>
      <c r="G425" s="88">
        <v>417.95686000000001</v>
      </c>
      <c r="H425" s="121" t="str">
        <f t="shared" si="18"/>
        <v>CZK</v>
      </c>
      <c r="I425" s="122"/>
      <c r="J425" s="300" t="s">
        <v>1387</v>
      </c>
      <c r="L425" s="75">
        <f>G425*(1-'FORM-I'!$V$22/100)</f>
        <v>417.95686000000001</v>
      </c>
      <c r="N425" s="11" t="e">
        <f>VLOOKUP(B425,$B$11:B424,1,FALSE)</f>
        <v>#N/A</v>
      </c>
      <c r="AH425" s="306"/>
      <c r="AI425" s="305"/>
      <c r="AJ425" s="305"/>
      <c r="AK425" s="307"/>
      <c r="AL425" s="308"/>
    </row>
    <row r="426" spans="1:38" ht="14.4">
      <c r="A426" s="107"/>
      <c r="B426" s="115">
        <v>9257170</v>
      </c>
      <c r="C426" s="116" t="s">
        <v>400</v>
      </c>
      <c r="D426" s="117">
        <v>10</v>
      </c>
      <c r="E426" s="118"/>
      <c r="F426" s="119"/>
      <c r="G426" s="88">
        <v>417.95686000000001</v>
      </c>
      <c r="H426" s="121" t="str">
        <f t="shared" si="18"/>
        <v>CZK</v>
      </c>
      <c r="I426" s="122"/>
      <c r="J426" s="300" t="s">
        <v>1388</v>
      </c>
      <c r="L426" s="75">
        <f>G426*(1-'FORM-I'!$V$22/100)</f>
        <v>417.95686000000001</v>
      </c>
      <c r="N426" s="11" t="e">
        <f>VLOOKUP(B426,$B$11:B425,1,FALSE)</f>
        <v>#N/A</v>
      </c>
      <c r="AH426" s="306"/>
      <c r="AI426" s="305"/>
      <c r="AJ426" s="305"/>
      <c r="AK426" s="307"/>
      <c r="AL426" s="308"/>
    </row>
    <row r="427" spans="1:38" ht="14.4">
      <c r="A427" s="107"/>
      <c r="B427" s="115">
        <v>9257171</v>
      </c>
      <c r="C427" s="116" t="s">
        <v>401</v>
      </c>
      <c r="D427" s="117">
        <v>10</v>
      </c>
      <c r="E427" s="118"/>
      <c r="F427" s="119"/>
      <c r="G427" s="88">
        <v>432.04088000000002</v>
      </c>
      <c r="H427" s="121" t="str">
        <f t="shared" si="18"/>
        <v>CZK</v>
      </c>
      <c r="I427" s="122"/>
      <c r="J427" s="300" t="s">
        <v>1389</v>
      </c>
      <c r="L427" s="75">
        <f>G427*(1-'FORM-I'!$V$22/100)</f>
        <v>432.04088000000002</v>
      </c>
      <c r="N427" s="11" t="e">
        <f>VLOOKUP(B427,$B$11:B426,1,FALSE)</f>
        <v>#N/A</v>
      </c>
      <c r="AH427" s="306"/>
      <c r="AI427" s="305"/>
      <c r="AJ427" s="305"/>
      <c r="AK427" s="307"/>
      <c r="AL427" s="308"/>
    </row>
    <row r="428" spans="1:38" ht="14.4">
      <c r="A428" s="107"/>
      <c r="B428" s="153">
        <v>9257172</v>
      </c>
      <c r="C428" s="154" t="s">
        <v>402</v>
      </c>
      <c r="D428" s="155">
        <v>10</v>
      </c>
      <c r="E428" s="156"/>
      <c r="F428" s="157"/>
      <c r="G428" s="88">
        <v>432.04088000000002</v>
      </c>
      <c r="H428" s="158" t="str">
        <f t="shared" si="18"/>
        <v>CZK</v>
      </c>
      <c r="I428" s="159"/>
      <c r="J428" s="300" t="s">
        <v>1390</v>
      </c>
      <c r="L428" s="75">
        <f>G428*(1-'FORM-I'!$V$22/100)</f>
        <v>432.04088000000002</v>
      </c>
      <c r="N428" s="11" t="e">
        <f>VLOOKUP(B428,$B$11:B427,1,FALSE)</f>
        <v>#N/A</v>
      </c>
      <c r="AH428" s="306"/>
      <c r="AI428" s="305"/>
      <c r="AJ428" s="305"/>
      <c r="AK428" s="307"/>
      <c r="AL428" s="308"/>
    </row>
    <row r="429" spans="1:38" ht="14.4">
      <c r="B429" s="146">
        <v>9257257</v>
      </c>
      <c r="C429" s="147" t="s">
        <v>403</v>
      </c>
      <c r="D429" s="148">
        <v>100</v>
      </c>
      <c r="E429" s="149"/>
      <c r="F429" s="150"/>
      <c r="G429" s="88">
        <v>50.732700000000001</v>
      </c>
      <c r="H429" s="151" t="str">
        <f t="shared" si="18"/>
        <v>CZK</v>
      </c>
      <c r="I429" s="152"/>
      <c r="J429" s="300" t="s">
        <v>1409</v>
      </c>
      <c r="L429" s="75">
        <f>G429*(1-'FORM-I'!$V$22/100)</f>
        <v>50.732700000000001</v>
      </c>
      <c r="N429" s="11" t="e">
        <f>VLOOKUP(B429,$B$11:B428,1,FALSE)</f>
        <v>#N/A</v>
      </c>
      <c r="AH429" s="306"/>
      <c r="AI429" s="305"/>
      <c r="AJ429" s="305"/>
      <c r="AK429" s="307"/>
      <c r="AL429" s="308"/>
    </row>
    <row r="430" spans="1:38" ht="14.4">
      <c r="B430" s="115">
        <v>9257258</v>
      </c>
      <c r="C430" s="116" t="s">
        <v>404</v>
      </c>
      <c r="D430" s="117">
        <v>100</v>
      </c>
      <c r="E430" s="118"/>
      <c r="F430" s="119"/>
      <c r="G430" s="88">
        <v>51.356920000000002</v>
      </c>
      <c r="H430" s="121" t="str">
        <f t="shared" si="18"/>
        <v>CZK</v>
      </c>
      <c r="I430" s="122"/>
      <c r="J430" s="300" t="s">
        <v>1410</v>
      </c>
      <c r="L430" s="75">
        <f>G430*(1-'FORM-I'!$V$22/100)</f>
        <v>51.356920000000002</v>
      </c>
      <c r="N430" s="11" t="e">
        <f>VLOOKUP(B430,$B$11:B429,1,FALSE)</f>
        <v>#N/A</v>
      </c>
      <c r="AH430" s="306"/>
      <c r="AI430" s="305"/>
      <c r="AJ430" s="305"/>
      <c r="AK430" s="307"/>
      <c r="AL430" s="308"/>
    </row>
    <row r="431" spans="1:38" ht="14.4">
      <c r="B431" s="153">
        <v>9268677</v>
      </c>
      <c r="C431" s="154" t="s">
        <v>405</v>
      </c>
      <c r="D431" s="155">
        <v>1</v>
      </c>
      <c r="E431" s="156"/>
      <c r="F431" s="157"/>
      <c r="G431" s="88">
        <v>32.733449999999998</v>
      </c>
      <c r="H431" s="158" t="str">
        <f t="shared" si="18"/>
        <v>CZK</v>
      </c>
      <c r="I431" s="159"/>
      <c r="J431" s="300" t="s">
        <v>1476</v>
      </c>
      <c r="L431" s="75">
        <f>G431*(1-'FORM-I'!$V$22/100)</f>
        <v>32.733449999999998</v>
      </c>
      <c r="N431" s="11" t="e">
        <f>VLOOKUP(B431,$B$11:B430,1,FALSE)</f>
        <v>#N/A</v>
      </c>
      <c r="AH431" s="306"/>
      <c r="AI431" s="305"/>
      <c r="AJ431" s="305"/>
      <c r="AK431" s="307"/>
      <c r="AL431" s="308"/>
    </row>
    <row r="432" spans="1:38" ht="14.4">
      <c r="B432" s="153"/>
      <c r="C432" s="154"/>
      <c r="D432" s="155"/>
      <c r="E432" s="156"/>
      <c r="F432" s="157"/>
      <c r="G432" s="88"/>
      <c r="H432" s="158"/>
      <c r="I432" s="159"/>
      <c r="J432" s="300"/>
      <c r="L432" s="75">
        <f>G432*(1-'FORM-I'!$V$22/100)</f>
        <v>0</v>
      </c>
      <c r="N432" s="11" t="e">
        <f>VLOOKUP(B432,$B$11:B431,1,FALSE)</f>
        <v>#N/A</v>
      </c>
      <c r="AH432" s="306"/>
      <c r="AI432" s="305"/>
      <c r="AJ432" s="305"/>
      <c r="AK432" s="307"/>
      <c r="AL432" s="308"/>
    </row>
    <row r="433" spans="1:38" ht="14.4">
      <c r="A433" s="67"/>
      <c r="B433" s="146">
        <v>9257269</v>
      </c>
      <c r="C433" s="147" t="s">
        <v>406</v>
      </c>
      <c r="D433" s="148">
        <v>1</v>
      </c>
      <c r="E433" s="149"/>
      <c r="F433" s="150"/>
      <c r="G433" s="88">
        <v>1483.13021</v>
      </c>
      <c r="H433" s="151" t="str">
        <f t="shared" ref="H433:H444" si="19">IF(G433="","",$H$10)</f>
        <v>CZK</v>
      </c>
      <c r="I433" s="152"/>
      <c r="J433" s="300" t="s">
        <v>1411</v>
      </c>
      <c r="L433" s="75">
        <f>G433*(1-'FORM-I'!$V$22/100)</f>
        <v>1483.13021</v>
      </c>
      <c r="N433" s="11" t="e">
        <f>VLOOKUP(B433,$B$11:B432,1,FALSE)</f>
        <v>#N/A</v>
      </c>
      <c r="AH433" s="306"/>
      <c r="AI433" s="305"/>
      <c r="AJ433" s="305"/>
      <c r="AK433" s="307"/>
      <c r="AL433" s="308"/>
    </row>
    <row r="434" spans="1:38" ht="14.4">
      <c r="A434" s="67"/>
      <c r="B434" s="115">
        <v>9257270</v>
      </c>
      <c r="C434" s="116" t="s">
        <v>407</v>
      </c>
      <c r="D434" s="117">
        <v>1</v>
      </c>
      <c r="E434" s="118"/>
      <c r="F434" s="119"/>
      <c r="G434" s="88">
        <v>1774.2111399999999</v>
      </c>
      <c r="H434" s="121" t="str">
        <f t="shared" si="19"/>
        <v>CZK</v>
      </c>
      <c r="I434" s="122"/>
      <c r="J434" s="300" t="s">
        <v>1412</v>
      </c>
      <c r="L434" s="75">
        <f>G434*(1-'FORM-I'!$V$22/100)</f>
        <v>1774.2111399999999</v>
      </c>
      <c r="N434" s="11" t="e">
        <f>VLOOKUP(B434,$B$11:B433,1,FALSE)</f>
        <v>#N/A</v>
      </c>
      <c r="AH434" s="306"/>
      <c r="AI434" s="305"/>
      <c r="AJ434" s="305"/>
      <c r="AK434" s="307"/>
      <c r="AL434" s="308"/>
    </row>
    <row r="435" spans="1:38" ht="14.4">
      <c r="A435" s="67"/>
      <c r="B435" s="153">
        <v>9257271</v>
      </c>
      <c r="C435" s="154" t="s">
        <v>408</v>
      </c>
      <c r="D435" s="155">
        <v>1</v>
      </c>
      <c r="E435" s="156"/>
      <c r="F435" s="157"/>
      <c r="G435" s="88">
        <v>2217.7650899999999</v>
      </c>
      <c r="H435" s="158" t="str">
        <f t="shared" si="19"/>
        <v>CZK</v>
      </c>
      <c r="I435" s="159"/>
      <c r="J435" s="300" t="s">
        <v>1413</v>
      </c>
      <c r="L435" s="75">
        <f>G435*(1-'FORM-I'!$V$22/100)</f>
        <v>2217.7650899999999</v>
      </c>
      <c r="N435" s="11" t="e">
        <f>VLOOKUP(B435,$B$11:B434,1,FALSE)</f>
        <v>#N/A</v>
      </c>
      <c r="AH435" s="306"/>
      <c r="AI435" s="305"/>
      <c r="AJ435" s="305"/>
      <c r="AK435" s="307"/>
      <c r="AL435" s="308"/>
    </row>
    <row r="436" spans="1:38" ht="14.4">
      <c r="A436" s="99"/>
      <c r="B436" s="146">
        <v>9257273</v>
      </c>
      <c r="C436" s="147" t="s">
        <v>409</v>
      </c>
      <c r="D436" s="148">
        <v>1</v>
      </c>
      <c r="E436" s="149"/>
      <c r="F436" s="150"/>
      <c r="G436" s="88">
        <v>1483.13021</v>
      </c>
      <c r="H436" s="151" t="str">
        <f t="shared" si="19"/>
        <v>CZK</v>
      </c>
      <c r="I436" s="152"/>
      <c r="J436" s="300" t="s">
        <v>1414</v>
      </c>
      <c r="L436" s="75">
        <f>G436*(1-'FORM-I'!$V$22/100)</f>
        <v>1483.13021</v>
      </c>
      <c r="N436" s="11" t="e">
        <f>VLOOKUP(B436,$B$11:B435,1,FALSE)</f>
        <v>#N/A</v>
      </c>
      <c r="AH436" s="306"/>
      <c r="AI436" s="305"/>
      <c r="AJ436" s="305"/>
      <c r="AK436" s="307"/>
      <c r="AL436" s="308"/>
    </row>
    <row r="437" spans="1:38" ht="14.4">
      <c r="A437" s="99"/>
      <c r="B437" s="115">
        <v>9257274</v>
      </c>
      <c r="C437" s="116" t="s">
        <v>410</v>
      </c>
      <c r="D437" s="117">
        <v>1</v>
      </c>
      <c r="E437" s="118"/>
      <c r="F437" s="119"/>
      <c r="G437" s="88">
        <v>1774.2111399999999</v>
      </c>
      <c r="H437" s="121" t="str">
        <f t="shared" si="19"/>
        <v>CZK</v>
      </c>
      <c r="I437" s="122"/>
      <c r="J437" s="300" t="s">
        <v>1415</v>
      </c>
      <c r="L437" s="75">
        <f>G437*(1-'FORM-I'!$V$22/100)</f>
        <v>1774.2111399999999</v>
      </c>
      <c r="N437" s="11" t="e">
        <f>VLOOKUP(B437,$B$11:B436,1,FALSE)</f>
        <v>#N/A</v>
      </c>
      <c r="AH437" s="306"/>
      <c r="AI437" s="305"/>
      <c r="AJ437" s="305"/>
      <c r="AK437" s="307"/>
      <c r="AL437" s="308"/>
    </row>
    <row r="438" spans="1:38" ht="14.4">
      <c r="A438" s="99"/>
      <c r="B438" s="153">
        <v>9257275</v>
      </c>
      <c r="C438" s="154" t="s">
        <v>411</v>
      </c>
      <c r="D438" s="155">
        <v>1</v>
      </c>
      <c r="E438" s="156"/>
      <c r="F438" s="157"/>
      <c r="G438" s="88">
        <v>2217.7650899999999</v>
      </c>
      <c r="H438" s="158" t="str">
        <f t="shared" si="19"/>
        <v>CZK</v>
      </c>
      <c r="I438" s="159"/>
      <c r="J438" s="300" t="s">
        <v>1416</v>
      </c>
      <c r="L438" s="75">
        <f>G438*(1-'FORM-I'!$V$22/100)</f>
        <v>2217.7650899999999</v>
      </c>
      <c r="N438" s="11" t="e">
        <f>VLOOKUP(B438,$B$11:B437,1,FALSE)</f>
        <v>#N/A</v>
      </c>
      <c r="AH438" s="306"/>
      <c r="AI438" s="305"/>
      <c r="AJ438" s="305"/>
      <c r="AK438" s="307"/>
      <c r="AL438" s="308"/>
    </row>
    <row r="439" spans="1:38" ht="14.4">
      <c r="A439" s="107"/>
      <c r="B439" s="146">
        <v>9257277</v>
      </c>
      <c r="C439" s="147" t="s">
        <v>412</v>
      </c>
      <c r="D439" s="148">
        <v>1</v>
      </c>
      <c r="E439" s="149"/>
      <c r="F439" s="150"/>
      <c r="G439" s="88">
        <v>1483.13021</v>
      </c>
      <c r="H439" s="151" t="str">
        <f t="shared" si="19"/>
        <v>CZK</v>
      </c>
      <c r="I439" s="152"/>
      <c r="J439" s="300" t="s">
        <v>1417</v>
      </c>
      <c r="L439" s="75">
        <f>G439*(1-'FORM-I'!$V$22/100)</f>
        <v>1483.13021</v>
      </c>
      <c r="N439" s="11" t="e">
        <f>VLOOKUP(B439,$B$11:B438,1,FALSE)</f>
        <v>#N/A</v>
      </c>
      <c r="AH439" s="306"/>
      <c r="AI439" s="305"/>
      <c r="AJ439" s="305"/>
      <c r="AK439" s="307"/>
      <c r="AL439" s="308"/>
    </row>
    <row r="440" spans="1:38" ht="14.4">
      <c r="A440" s="107"/>
      <c r="B440" s="115">
        <v>9257278</v>
      </c>
      <c r="C440" s="116" t="s">
        <v>413</v>
      </c>
      <c r="D440" s="117">
        <v>1</v>
      </c>
      <c r="E440" s="118"/>
      <c r="F440" s="119"/>
      <c r="G440" s="88">
        <v>1774.2111399999999</v>
      </c>
      <c r="H440" s="121" t="str">
        <f t="shared" si="19"/>
        <v>CZK</v>
      </c>
      <c r="I440" s="122"/>
      <c r="J440" s="300" t="s">
        <v>1418</v>
      </c>
      <c r="L440" s="75">
        <f>G440*(1-'FORM-I'!$V$22/100)</f>
        <v>1774.2111399999999</v>
      </c>
      <c r="N440" s="11" t="e">
        <f>VLOOKUP(B440,$B$11:B439,1,FALSE)</f>
        <v>#N/A</v>
      </c>
      <c r="AH440" s="306"/>
      <c r="AI440" s="305"/>
      <c r="AJ440" s="305"/>
      <c r="AK440" s="307"/>
      <c r="AL440" s="308"/>
    </row>
    <row r="441" spans="1:38" ht="14.4">
      <c r="A441" s="107"/>
      <c r="B441" s="153">
        <v>9257279</v>
      </c>
      <c r="C441" s="154" t="s">
        <v>414</v>
      </c>
      <c r="D441" s="155">
        <v>1</v>
      </c>
      <c r="E441" s="156"/>
      <c r="F441" s="157"/>
      <c r="G441" s="88">
        <v>2217.7650899999999</v>
      </c>
      <c r="H441" s="158" t="str">
        <f t="shared" si="19"/>
        <v>CZK</v>
      </c>
      <c r="I441" s="159"/>
      <c r="J441" s="300" t="s">
        <v>1419</v>
      </c>
      <c r="L441" s="75">
        <f>G441*(1-'FORM-I'!$V$22/100)</f>
        <v>2217.7650899999999</v>
      </c>
      <c r="N441" s="11" t="e">
        <f>VLOOKUP(B441,$B$11:B440,1,FALSE)</f>
        <v>#N/A</v>
      </c>
      <c r="AH441" s="306"/>
      <c r="AI441" s="305"/>
      <c r="AJ441" s="305"/>
      <c r="AK441" s="307"/>
      <c r="AL441" s="308"/>
    </row>
    <row r="442" spans="1:38" ht="14.4">
      <c r="A442" s="67"/>
      <c r="B442" s="146">
        <v>9257611</v>
      </c>
      <c r="C442" s="147" t="s">
        <v>415</v>
      </c>
      <c r="D442" s="148">
        <v>1</v>
      </c>
      <c r="E442" s="149"/>
      <c r="F442" s="150"/>
      <c r="G442" s="88">
        <v>97.260310000000004</v>
      </c>
      <c r="H442" s="151" t="str">
        <f t="shared" si="19"/>
        <v>CZK</v>
      </c>
      <c r="I442" s="152"/>
      <c r="J442" s="300" t="s">
        <v>1420</v>
      </c>
      <c r="L442" s="75">
        <f>G442*(1-'FORM-I'!$V$22/100)</f>
        <v>97.260310000000004</v>
      </c>
      <c r="N442" s="11" t="e">
        <f>VLOOKUP(B442,$B$11:B441,1,FALSE)</f>
        <v>#N/A</v>
      </c>
      <c r="AH442" s="306"/>
      <c r="AI442" s="305"/>
      <c r="AJ442" s="305"/>
      <c r="AK442" s="307"/>
      <c r="AL442" s="308"/>
    </row>
    <row r="443" spans="1:38" ht="14.4">
      <c r="A443" s="67"/>
      <c r="B443" s="115">
        <v>9257612</v>
      </c>
      <c r="C443" s="116" t="s">
        <v>416</v>
      </c>
      <c r="D443" s="117">
        <v>1</v>
      </c>
      <c r="E443" s="118"/>
      <c r="F443" s="119"/>
      <c r="G443" s="88">
        <v>123.13359</v>
      </c>
      <c r="H443" s="121" t="str">
        <f t="shared" si="19"/>
        <v>CZK</v>
      </c>
      <c r="I443" s="122"/>
      <c r="J443" s="300" t="s">
        <v>1421</v>
      </c>
      <c r="L443" s="75">
        <f>G443*(1-'FORM-I'!$V$22/100)</f>
        <v>123.13359</v>
      </c>
      <c r="N443" s="11" t="e">
        <f>VLOOKUP(B443,$B$11:B442,1,FALSE)</f>
        <v>#N/A</v>
      </c>
      <c r="AH443" s="306"/>
      <c r="AI443" s="305"/>
      <c r="AJ443" s="305"/>
      <c r="AK443" s="307"/>
      <c r="AL443" s="308"/>
    </row>
    <row r="444" spans="1:38" ht="14.4">
      <c r="A444" s="67"/>
      <c r="B444" s="153">
        <v>9257613</v>
      </c>
      <c r="C444" s="154" t="s">
        <v>417</v>
      </c>
      <c r="D444" s="155">
        <v>1</v>
      </c>
      <c r="E444" s="156"/>
      <c r="F444" s="157"/>
      <c r="G444" s="88">
        <v>169.30695</v>
      </c>
      <c r="H444" s="158" t="str">
        <f t="shared" si="19"/>
        <v>CZK</v>
      </c>
      <c r="I444" s="159"/>
      <c r="J444" s="300" t="s">
        <v>1422</v>
      </c>
      <c r="L444" s="75">
        <f>G444*(1-'FORM-I'!$V$22/100)</f>
        <v>169.30695</v>
      </c>
      <c r="N444" s="11" t="e">
        <f>VLOOKUP(B444,$B$11:B443,1,FALSE)</f>
        <v>#N/A</v>
      </c>
      <c r="AH444" s="306"/>
      <c r="AI444" s="305"/>
      <c r="AJ444" s="305"/>
      <c r="AK444" s="307"/>
      <c r="AL444" s="308"/>
    </row>
    <row r="445" spans="1:38" ht="14.4">
      <c r="A445" s="99"/>
      <c r="B445" s="146">
        <v>9257615</v>
      </c>
      <c r="C445" s="147" t="s">
        <v>418</v>
      </c>
      <c r="D445" s="148">
        <v>1</v>
      </c>
      <c r="E445" s="149"/>
      <c r="F445" s="150"/>
      <c r="G445" s="88">
        <v>97.260310000000004</v>
      </c>
      <c r="H445" s="151" t="str">
        <f>IF(G445="","",$H$10)</f>
        <v>CZK</v>
      </c>
      <c r="I445" s="152"/>
      <c r="J445" s="300" t="s">
        <v>1423</v>
      </c>
      <c r="L445" s="75">
        <f>G445*(1-'FORM-I'!$V$22/100)</f>
        <v>97.260310000000004</v>
      </c>
      <c r="N445" s="11" t="e">
        <f>VLOOKUP(B445,$B$11:B444,1,FALSE)</f>
        <v>#N/A</v>
      </c>
      <c r="AH445" s="306"/>
      <c r="AI445" s="305"/>
      <c r="AJ445" s="305"/>
      <c r="AK445" s="307"/>
      <c r="AL445" s="308"/>
    </row>
    <row r="446" spans="1:38" ht="14.4">
      <c r="A446" s="99"/>
      <c r="B446" s="115">
        <v>9257616</v>
      </c>
      <c r="C446" s="116" t="s">
        <v>419</v>
      </c>
      <c r="D446" s="117">
        <v>1</v>
      </c>
      <c r="E446" s="118"/>
      <c r="F446" s="119"/>
      <c r="G446" s="88">
        <v>123.13359</v>
      </c>
      <c r="H446" s="121" t="str">
        <f>IF(G446="","",$H$10)</f>
        <v>CZK</v>
      </c>
      <c r="I446" s="122"/>
      <c r="J446" s="300" t="s">
        <v>1424</v>
      </c>
      <c r="L446" s="75">
        <f>G446*(1-'FORM-I'!$V$22/100)</f>
        <v>123.13359</v>
      </c>
      <c r="N446" s="11" t="e">
        <f>VLOOKUP(B446,$B$11:B445,1,FALSE)</f>
        <v>#N/A</v>
      </c>
      <c r="AH446" s="306"/>
      <c r="AI446" s="305"/>
      <c r="AJ446" s="305"/>
      <c r="AK446" s="307"/>
      <c r="AL446" s="308"/>
    </row>
    <row r="447" spans="1:38" ht="14.4">
      <c r="A447" s="99"/>
      <c r="B447" s="153">
        <v>9257617</v>
      </c>
      <c r="C447" s="154" t="s">
        <v>420</v>
      </c>
      <c r="D447" s="155">
        <v>1</v>
      </c>
      <c r="E447" s="156"/>
      <c r="F447" s="157"/>
      <c r="G447" s="88">
        <v>169.30695</v>
      </c>
      <c r="H447" s="158" t="str">
        <f t="shared" ref="H447:H475" si="20">IF(G447="","",$H$10)</f>
        <v>CZK</v>
      </c>
      <c r="I447" s="159"/>
      <c r="J447" s="300" t="s">
        <v>1425</v>
      </c>
      <c r="L447" s="75">
        <f>G447*(1-'FORM-I'!$V$22/100)</f>
        <v>169.30695</v>
      </c>
      <c r="N447" s="11" t="e">
        <f>VLOOKUP(B447,$B$11:B446,1,FALSE)</f>
        <v>#N/A</v>
      </c>
      <c r="AH447" s="306"/>
      <c r="AI447" s="305"/>
      <c r="AJ447" s="305"/>
      <c r="AK447" s="307"/>
      <c r="AL447" s="308"/>
    </row>
    <row r="448" spans="1:38" ht="14.4">
      <c r="A448" s="107"/>
      <c r="B448" s="146">
        <v>9257619</v>
      </c>
      <c r="C448" s="147" t="s">
        <v>421</v>
      </c>
      <c r="D448" s="148">
        <v>1</v>
      </c>
      <c r="E448" s="149"/>
      <c r="F448" s="150"/>
      <c r="G448" s="88">
        <v>97.260310000000004</v>
      </c>
      <c r="H448" s="151" t="str">
        <f t="shared" si="20"/>
        <v>CZK</v>
      </c>
      <c r="I448" s="152"/>
      <c r="J448" s="300" t="s">
        <v>1426</v>
      </c>
      <c r="L448" s="75">
        <f>G448*(1-'FORM-I'!$V$22/100)</f>
        <v>97.260310000000004</v>
      </c>
      <c r="N448" s="11" t="e">
        <f>VLOOKUP(B448,$B$11:B447,1,FALSE)</f>
        <v>#N/A</v>
      </c>
      <c r="AH448" s="306"/>
      <c r="AI448" s="305"/>
      <c r="AJ448" s="305"/>
      <c r="AK448" s="307"/>
      <c r="AL448" s="308"/>
    </row>
    <row r="449" spans="1:38" ht="14.4">
      <c r="A449" s="107"/>
      <c r="B449" s="115">
        <v>9257620</v>
      </c>
      <c r="C449" s="116" t="s">
        <v>422</v>
      </c>
      <c r="D449" s="117">
        <v>1</v>
      </c>
      <c r="E449" s="118"/>
      <c r="F449" s="119"/>
      <c r="G449" s="88">
        <v>123.13359</v>
      </c>
      <c r="H449" s="121" t="str">
        <f t="shared" si="20"/>
        <v>CZK</v>
      </c>
      <c r="I449" s="122"/>
      <c r="J449" s="300" t="s">
        <v>1427</v>
      </c>
      <c r="L449" s="75">
        <f>G449*(1-'FORM-I'!$V$22/100)</f>
        <v>123.13359</v>
      </c>
      <c r="N449" s="11" t="e">
        <f>VLOOKUP(B449,$B$11:B448,1,FALSE)</f>
        <v>#N/A</v>
      </c>
      <c r="AH449" s="306"/>
      <c r="AI449" s="305"/>
      <c r="AJ449" s="305"/>
      <c r="AK449" s="307"/>
      <c r="AL449" s="308"/>
    </row>
    <row r="450" spans="1:38" ht="14.4">
      <c r="A450" s="107"/>
      <c r="B450" s="153">
        <v>9257621</v>
      </c>
      <c r="C450" s="154" t="s">
        <v>423</v>
      </c>
      <c r="D450" s="155">
        <v>1</v>
      </c>
      <c r="E450" s="156"/>
      <c r="F450" s="157"/>
      <c r="G450" s="88">
        <v>169.30695</v>
      </c>
      <c r="H450" s="158" t="str">
        <f t="shared" si="20"/>
        <v>CZK</v>
      </c>
      <c r="I450" s="159"/>
      <c r="J450" s="300" t="s">
        <v>1428</v>
      </c>
      <c r="L450" s="75">
        <f>G450*(1-'FORM-I'!$V$22/100)</f>
        <v>169.30695</v>
      </c>
      <c r="N450" s="11" t="e">
        <f>VLOOKUP(B450,$B$11:B449,1,FALSE)</f>
        <v>#N/A</v>
      </c>
      <c r="AH450" s="306"/>
      <c r="AI450" s="305"/>
      <c r="AJ450" s="305"/>
      <c r="AK450" s="307"/>
      <c r="AL450" s="308"/>
    </row>
    <row r="451" spans="1:38" ht="14.4">
      <c r="A451" s="67"/>
      <c r="B451" s="146">
        <v>9257623</v>
      </c>
      <c r="C451" s="147" t="s">
        <v>424</v>
      </c>
      <c r="D451" s="148">
        <v>1</v>
      </c>
      <c r="E451" s="149"/>
      <c r="F451" s="150"/>
      <c r="G451" s="88">
        <v>150.04737</v>
      </c>
      <c r="H451" s="151" t="str">
        <f t="shared" si="20"/>
        <v>CZK</v>
      </c>
      <c r="I451" s="152"/>
      <c r="J451" s="300" t="s">
        <v>1429</v>
      </c>
      <c r="L451" s="75">
        <f>G451*(1-'FORM-I'!$V$22/100)</f>
        <v>150.04737</v>
      </c>
      <c r="N451" s="11" t="e">
        <f>VLOOKUP(B451,$B$11:B450,1,FALSE)</f>
        <v>#N/A</v>
      </c>
      <c r="AH451" s="306"/>
      <c r="AI451" s="305"/>
      <c r="AJ451" s="305"/>
      <c r="AK451" s="307"/>
      <c r="AL451" s="308"/>
    </row>
    <row r="452" spans="1:38" ht="14.4">
      <c r="A452" s="99"/>
      <c r="B452" s="115">
        <v>9257625</v>
      </c>
      <c r="C452" s="116" t="s">
        <v>425</v>
      </c>
      <c r="D452" s="117">
        <v>1</v>
      </c>
      <c r="E452" s="118"/>
      <c r="F452" s="119"/>
      <c r="G452" s="88">
        <v>150.04737</v>
      </c>
      <c r="H452" s="121" t="str">
        <f t="shared" si="20"/>
        <v>CZK</v>
      </c>
      <c r="I452" s="122"/>
      <c r="J452" s="300" t="s">
        <v>1430</v>
      </c>
      <c r="L452" s="75">
        <f>G452*(1-'FORM-I'!$V$22/100)</f>
        <v>150.04737</v>
      </c>
      <c r="N452" s="11" t="e">
        <f>VLOOKUP(B452,$B$11:B451,1,FALSE)</f>
        <v>#N/A</v>
      </c>
      <c r="AH452" s="306"/>
      <c r="AI452" s="305"/>
      <c r="AJ452" s="305"/>
      <c r="AK452" s="307"/>
      <c r="AL452" s="308"/>
    </row>
    <row r="453" spans="1:38" ht="14.4">
      <c r="A453" s="107"/>
      <c r="B453" s="153">
        <v>9257627</v>
      </c>
      <c r="C453" s="154" t="s">
        <v>426</v>
      </c>
      <c r="D453" s="155">
        <v>1</v>
      </c>
      <c r="E453" s="156"/>
      <c r="F453" s="157"/>
      <c r="G453" s="88">
        <v>150.04737</v>
      </c>
      <c r="H453" s="158" t="str">
        <f t="shared" si="20"/>
        <v>CZK</v>
      </c>
      <c r="I453" s="159"/>
      <c r="J453" s="300" t="s">
        <v>1431</v>
      </c>
      <c r="L453" s="75">
        <f>G453*(1-'FORM-I'!$V$22/100)</f>
        <v>150.04737</v>
      </c>
      <c r="N453" s="11" t="e">
        <f>VLOOKUP(B453,$B$11:B452,1,FALSE)</f>
        <v>#N/A</v>
      </c>
      <c r="AH453" s="306"/>
      <c r="AI453" s="305"/>
      <c r="AJ453" s="305"/>
      <c r="AK453" s="307"/>
      <c r="AL453" s="308"/>
    </row>
    <row r="454" spans="1:38" ht="14.4">
      <c r="B454" s="153">
        <v>9257641</v>
      </c>
      <c r="C454" s="154" t="s">
        <v>427</v>
      </c>
      <c r="D454" s="155">
        <v>100</v>
      </c>
      <c r="E454" s="156"/>
      <c r="F454" s="157"/>
      <c r="G454" s="88">
        <v>10.840870000000001</v>
      </c>
      <c r="H454" s="158" t="str">
        <f t="shared" si="20"/>
        <v>CZK</v>
      </c>
      <c r="I454" s="159"/>
      <c r="J454" s="300" t="s">
        <v>1441</v>
      </c>
      <c r="L454" s="75">
        <f>G454*(1-'FORM-I'!$V$22/100)</f>
        <v>10.840870000000001</v>
      </c>
      <c r="N454" s="11" t="e">
        <f>VLOOKUP(B454,$B$11:B453,1,FALSE)</f>
        <v>#N/A</v>
      </c>
      <c r="AH454" s="306"/>
      <c r="AI454" s="305"/>
      <c r="AJ454" s="305"/>
      <c r="AK454" s="307"/>
      <c r="AL454" s="308"/>
    </row>
    <row r="455" spans="1:38" ht="14.4">
      <c r="A455" s="67"/>
      <c r="B455" s="146">
        <v>9257734</v>
      </c>
      <c r="C455" s="147" t="s">
        <v>428</v>
      </c>
      <c r="D455" s="148">
        <v>1</v>
      </c>
      <c r="E455" s="149"/>
      <c r="F455" s="150"/>
      <c r="G455" s="88">
        <v>171.83053000000001</v>
      </c>
      <c r="H455" s="151" t="str">
        <f t="shared" si="20"/>
        <v>CZK</v>
      </c>
      <c r="I455" s="152"/>
      <c r="J455" s="300" t="s">
        <v>1458</v>
      </c>
      <c r="L455" s="75">
        <f>G455*(1-'FORM-I'!$V$22/100)</f>
        <v>171.83053000000001</v>
      </c>
      <c r="N455" s="11" t="e">
        <f>VLOOKUP(B455,$B$11:B454,1,FALSE)</f>
        <v>#N/A</v>
      </c>
      <c r="AH455" s="306"/>
      <c r="AI455" s="305"/>
      <c r="AJ455" s="305"/>
      <c r="AK455" s="307"/>
      <c r="AL455" s="308"/>
    </row>
    <row r="456" spans="1:38" ht="14.4">
      <c r="A456" s="99"/>
      <c r="B456" s="115">
        <v>9257735</v>
      </c>
      <c r="C456" s="116" t="s">
        <v>429</v>
      </c>
      <c r="D456" s="117">
        <v>1</v>
      </c>
      <c r="E456" s="118"/>
      <c r="F456" s="119"/>
      <c r="G456" s="88">
        <v>171.83053000000001</v>
      </c>
      <c r="H456" s="121" t="str">
        <f t="shared" si="20"/>
        <v>CZK</v>
      </c>
      <c r="I456" s="122"/>
      <c r="J456" s="300" t="s">
        <v>1459</v>
      </c>
      <c r="L456" s="75">
        <f>G456*(1-'FORM-I'!$V$22/100)</f>
        <v>171.83053000000001</v>
      </c>
      <c r="N456" s="11" t="e">
        <f>VLOOKUP(B456,$B$11:B455,1,FALSE)</f>
        <v>#N/A</v>
      </c>
      <c r="AH456" s="306"/>
      <c r="AI456" s="305"/>
      <c r="AJ456" s="305"/>
      <c r="AK456" s="307"/>
      <c r="AL456" s="308"/>
    </row>
    <row r="457" spans="1:38" ht="14.4">
      <c r="A457" s="107"/>
      <c r="B457" s="153">
        <v>9257736</v>
      </c>
      <c r="C457" s="154" t="s">
        <v>430</v>
      </c>
      <c r="D457" s="155">
        <v>1</v>
      </c>
      <c r="E457" s="156"/>
      <c r="F457" s="157"/>
      <c r="G457" s="88">
        <v>171.83053000000001</v>
      </c>
      <c r="H457" s="158" t="str">
        <f t="shared" si="20"/>
        <v>CZK</v>
      </c>
      <c r="I457" s="159"/>
      <c r="J457" s="300" t="s">
        <v>1460</v>
      </c>
      <c r="L457" s="75">
        <f>G457*(1-'FORM-I'!$V$22/100)</f>
        <v>171.83053000000001</v>
      </c>
      <c r="N457" s="11" t="e">
        <f>VLOOKUP(B457,$B$11:B456,1,FALSE)</f>
        <v>#N/A</v>
      </c>
      <c r="AH457" s="306"/>
      <c r="AI457" s="305"/>
      <c r="AJ457" s="305"/>
      <c r="AK457" s="307"/>
      <c r="AL457" s="308"/>
    </row>
    <row r="458" spans="1:38" ht="14.4">
      <c r="A458" s="67"/>
      <c r="B458" s="146">
        <v>9257629</v>
      </c>
      <c r="C458" s="147" t="s">
        <v>431</v>
      </c>
      <c r="D458" s="148">
        <v>200</v>
      </c>
      <c r="E458" s="149"/>
      <c r="F458" s="150"/>
      <c r="G458" s="88">
        <v>4.4243899999999998</v>
      </c>
      <c r="H458" s="151" t="str">
        <f t="shared" si="20"/>
        <v>CZK</v>
      </c>
      <c r="I458" s="152"/>
      <c r="J458" s="300" t="s">
        <v>1432</v>
      </c>
      <c r="L458" s="75">
        <f>G458*(1-'FORM-I'!$V$22/100)</f>
        <v>4.4243899999999998</v>
      </c>
      <c r="N458" s="11" t="e">
        <f>VLOOKUP(B458,$B$11:B457,1,FALSE)</f>
        <v>#N/A</v>
      </c>
      <c r="AH458" s="306"/>
      <c r="AI458" s="305"/>
      <c r="AJ458" s="305"/>
      <c r="AK458" s="307"/>
      <c r="AL458" s="308"/>
    </row>
    <row r="459" spans="1:38" ht="14.4">
      <c r="A459" s="67"/>
      <c r="B459" s="115">
        <v>9257630</v>
      </c>
      <c r="C459" s="116" t="s">
        <v>432</v>
      </c>
      <c r="D459" s="117">
        <v>200</v>
      </c>
      <c r="E459" s="118"/>
      <c r="F459" s="119"/>
      <c r="G459" s="88">
        <v>6.09389</v>
      </c>
      <c r="H459" s="121" t="str">
        <f t="shared" si="20"/>
        <v>CZK</v>
      </c>
      <c r="I459" s="122"/>
      <c r="J459" s="300" t="s">
        <v>1433</v>
      </c>
      <c r="L459" s="75">
        <f>G459*(1-'FORM-I'!$V$22/100)</f>
        <v>6.09389</v>
      </c>
      <c r="N459" s="11" t="e">
        <f>VLOOKUP(B459,$B$11:B458,1,FALSE)</f>
        <v>#N/A</v>
      </c>
      <c r="AH459" s="306"/>
      <c r="AI459" s="305"/>
      <c r="AJ459" s="305"/>
      <c r="AK459" s="307"/>
      <c r="AL459" s="308"/>
    </row>
    <row r="460" spans="1:38" ht="14.4">
      <c r="A460" s="67"/>
      <c r="B460" s="115">
        <v>9257631</v>
      </c>
      <c r="C460" s="116" t="s">
        <v>433</v>
      </c>
      <c r="D460" s="117">
        <v>200</v>
      </c>
      <c r="E460" s="118"/>
      <c r="F460" s="119"/>
      <c r="G460" s="88">
        <v>7.9287099999999997</v>
      </c>
      <c r="H460" s="121" t="str">
        <f t="shared" si="20"/>
        <v>CZK</v>
      </c>
      <c r="I460" s="122"/>
      <c r="J460" s="300" t="s">
        <v>1434</v>
      </c>
      <c r="L460" s="75">
        <f>G460*(1-'FORM-I'!$V$22/100)</f>
        <v>7.9287099999999997</v>
      </c>
      <c r="N460" s="11" t="e">
        <f>VLOOKUP(B460,$B$11:B459,1,FALSE)</f>
        <v>#N/A</v>
      </c>
      <c r="AH460" s="306"/>
      <c r="AI460" s="305"/>
      <c r="AJ460" s="305"/>
      <c r="AK460" s="307"/>
      <c r="AL460" s="308"/>
    </row>
    <row r="461" spans="1:38" ht="14.4">
      <c r="A461" s="99"/>
      <c r="B461" s="115">
        <v>9257633</v>
      </c>
      <c r="C461" s="116" t="s">
        <v>434</v>
      </c>
      <c r="D461" s="117">
        <v>200</v>
      </c>
      <c r="E461" s="118"/>
      <c r="F461" s="119"/>
      <c r="G461" s="88">
        <v>4.4243899999999998</v>
      </c>
      <c r="H461" s="121" t="str">
        <f t="shared" si="20"/>
        <v>CZK</v>
      </c>
      <c r="I461" s="122"/>
      <c r="J461" s="300" t="s">
        <v>1435</v>
      </c>
      <c r="L461" s="75">
        <f>G461*(1-'FORM-I'!$V$22/100)</f>
        <v>4.4243899999999998</v>
      </c>
      <c r="N461" s="11" t="e">
        <f>VLOOKUP(B461,$B$11:B460,1,FALSE)</f>
        <v>#N/A</v>
      </c>
      <c r="AH461" s="306"/>
      <c r="AI461" s="305"/>
      <c r="AJ461" s="305"/>
      <c r="AK461" s="307"/>
      <c r="AL461" s="308"/>
    </row>
    <row r="462" spans="1:38" ht="14.4">
      <c r="A462" s="99"/>
      <c r="B462" s="115">
        <v>9257634</v>
      </c>
      <c r="C462" s="116" t="s">
        <v>435</v>
      </c>
      <c r="D462" s="117">
        <v>200</v>
      </c>
      <c r="E462" s="118"/>
      <c r="F462" s="119"/>
      <c r="G462" s="88">
        <v>6.09389</v>
      </c>
      <c r="H462" s="121" t="str">
        <f t="shared" si="20"/>
        <v>CZK</v>
      </c>
      <c r="I462" s="122"/>
      <c r="J462" s="300" t="s">
        <v>1436</v>
      </c>
      <c r="L462" s="75">
        <f>G462*(1-'FORM-I'!$V$22/100)</f>
        <v>6.09389</v>
      </c>
      <c r="N462" s="11" t="e">
        <f>VLOOKUP(B462,$B$11:B461,1,FALSE)</f>
        <v>#N/A</v>
      </c>
      <c r="AH462" s="306"/>
      <c r="AI462" s="305"/>
      <c r="AJ462" s="305"/>
      <c r="AK462" s="307"/>
      <c r="AL462" s="308"/>
    </row>
    <row r="463" spans="1:38" ht="14.4">
      <c r="A463" s="99"/>
      <c r="B463" s="115">
        <v>9257635</v>
      </c>
      <c r="C463" s="116" t="s">
        <v>436</v>
      </c>
      <c r="D463" s="117">
        <v>200</v>
      </c>
      <c r="E463" s="118"/>
      <c r="F463" s="119"/>
      <c r="G463" s="88">
        <v>7.9287099999999997</v>
      </c>
      <c r="H463" s="121" t="str">
        <f t="shared" si="20"/>
        <v>CZK</v>
      </c>
      <c r="I463" s="122"/>
      <c r="J463" s="300" t="s">
        <v>1437</v>
      </c>
      <c r="L463" s="75">
        <f>G463*(1-'FORM-I'!$V$22/100)</f>
        <v>7.9287099999999997</v>
      </c>
      <c r="N463" s="11" t="e">
        <f>VLOOKUP(B463,$B$11:B462,1,FALSE)</f>
        <v>#N/A</v>
      </c>
      <c r="AH463" s="306"/>
      <c r="AI463" s="305"/>
      <c r="AJ463" s="305"/>
      <c r="AK463" s="307"/>
      <c r="AL463" s="308"/>
    </row>
    <row r="464" spans="1:38" ht="14.4">
      <c r="A464" s="107"/>
      <c r="B464" s="115">
        <v>9257637</v>
      </c>
      <c r="C464" s="116" t="s">
        <v>437</v>
      </c>
      <c r="D464" s="117">
        <v>200</v>
      </c>
      <c r="E464" s="118"/>
      <c r="F464" s="119"/>
      <c r="G464" s="88">
        <v>4.4243899999999998</v>
      </c>
      <c r="H464" s="121" t="str">
        <f t="shared" si="20"/>
        <v>CZK</v>
      </c>
      <c r="I464" s="122"/>
      <c r="J464" s="300" t="s">
        <v>1438</v>
      </c>
      <c r="L464" s="75">
        <f>G464*(1-'FORM-I'!$V$22/100)</f>
        <v>4.4243899999999998</v>
      </c>
      <c r="N464" s="11" t="e">
        <f>VLOOKUP(B464,$B$11:B463,1,FALSE)</f>
        <v>#N/A</v>
      </c>
      <c r="AH464" s="306"/>
      <c r="AI464" s="305"/>
      <c r="AJ464" s="305"/>
      <c r="AK464" s="307"/>
      <c r="AL464" s="308"/>
    </row>
    <row r="465" spans="1:38" ht="14.4">
      <c r="A465" s="107"/>
      <c r="B465" s="115">
        <v>9257638</v>
      </c>
      <c r="C465" s="116" t="s">
        <v>438</v>
      </c>
      <c r="D465" s="117">
        <v>200</v>
      </c>
      <c r="E465" s="118"/>
      <c r="F465" s="119"/>
      <c r="G465" s="88">
        <v>6.09389</v>
      </c>
      <c r="H465" s="121" t="str">
        <f t="shared" si="20"/>
        <v>CZK</v>
      </c>
      <c r="I465" s="122"/>
      <c r="J465" s="300" t="s">
        <v>1439</v>
      </c>
      <c r="L465" s="75">
        <f>G465*(1-'FORM-I'!$V$22/100)</f>
        <v>6.09389</v>
      </c>
      <c r="N465" s="11" t="e">
        <f>VLOOKUP(B465,$B$11:B464,1,FALSE)</f>
        <v>#N/A</v>
      </c>
      <c r="AH465" s="306"/>
      <c r="AI465" s="305"/>
      <c r="AJ465" s="305"/>
      <c r="AK465" s="307"/>
      <c r="AL465" s="308"/>
    </row>
    <row r="466" spans="1:38" ht="14.4">
      <c r="A466" s="107"/>
      <c r="B466" s="153">
        <v>9257639</v>
      </c>
      <c r="C466" s="154" t="s">
        <v>439</v>
      </c>
      <c r="D466" s="155">
        <v>200</v>
      </c>
      <c r="E466" s="156"/>
      <c r="F466" s="157"/>
      <c r="G466" s="88">
        <v>7.9287099999999997</v>
      </c>
      <c r="H466" s="158" t="str">
        <f t="shared" si="20"/>
        <v>CZK</v>
      </c>
      <c r="I466" s="159"/>
      <c r="J466" s="300" t="s">
        <v>1440</v>
      </c>
      <c r="L466" s="75">
        <f>G466*(1-'FORM-I'!$V$22/100)</f>
        <v>7.9287099999999997</v>
      </c>
      <c r="N466" s="11" t="e">
        <f>VLOOKUP(B466,$B$11:B465,1,FALSE)</f>
        <v>#N/A</v>
      </c>
      <c r="AH466" s="306"/>
      <c r="AI466" s="305"/>
      <c r="AJ466" s="305"/>
      <c r="AK466" s="307"/>
      <c r="AL466" s="308"/>
    </row>
    <row r="467" spans="1:38" ht="14.4">
      <c r="A467" s="67"/>
      <c r="B467" s="146">
        <v>9257663</v>
      </c>
      <c r="C467" s="147" t="s">
        <v>440</v>
      </c>
      <c r="D467" s="148">
        <v>1</v>
      </c>
      <c r="E467" s="149"/>
      <c r="F467" s="150"/>
      <c r="G467" s="88">
        <v>741.56732999999997</v>
      </c>
      <c r="H467" s="151" t="str">
        <f t="shared" si="20"/>
        <v>CZK</v>
      </c>
      <c r="I467" s="152"/>
      <c r="J467" s="300" t="s">
        <v>1452</v>
      </c>
      <c r="L467" s="75">
        <f>G467*(1-'FORM-I'!$V$22/100)</f>
        <v>741.56732999999997</v>
      </c>
      <c r="N467" s="11" t="e">
        <f>VLOOKUP(B467,$B$11:B466,1,FALSE)</f>
        <v>#N/A</v>
      </c>
      <c r="AH467" s="306"/>
      <c r="AI467" s="305"/>
      <c r="AJ467" s="305"/>
      <c r="AK467" s="307"/>
      <c r="AL467" s="308"/>
    </row>
    <row r="468" spans="1:38" ht="14.4">
      <c r="A468" s="99"/>
      <c r="B468" s="115">
        <v>9257664</v>
      </c>
      <c r="C468" s="116" t="s">
        <v>441</v>
      </c>
      <c r="D468" s="117">
        <v>1</v>
      </c>
      <c r="E468" s="118"/>
      <c r="F468" s="119"/>
      <c r="G468" s="88">
        <v>741.56732999999997</v>
      </c>
      <c r="H468" s="121" t="str">
        <f t="shared" si="20"/>
        <v>CZK</v>
      </c>
      <c r="I468" s="122"/>
      <c r="J468" s="300" t="s">
        <v>1453</v>
      </c>
      <c r="L468" s="75">
        <f>G468*(1-'FORM-I'!$V$22/100)</f>
        <v>741.56732999999997</v>
      </c>
      <c r="N468" s="11" t="e">
        <f>VLOOKUP(B468,$B$11:B467,1,FALSE)</f>
        <v>#N/A</v>
      </c>
      <c r="AH468" s="306"/>
      <c r="AI468" s="305"/>
      <c r="AJ468" s="305"/>
      <c r="AK468" s="307"/>
      <c r="AL468" s="308"/>
    </row>
    <row r="469" spans="1:38" ht="14.4">
      <c r="A469" s="107"/>
      <c r="B469" s="153">
        <v>9257665</v>
      </c>
      <c r="C469" s="154" t="s">
        <v>442</v>
      </c>
      <c r="D469" s="155">
        <v>1</v>
      </c>
      <c r="E469" s="156"/>
      <c r="F469" s="157"/>
      <c r="G469" s="88">
        <v>741.56732999999997</v>
      </c>
      <c r="H469" s="158" t="str">
        <f t="shared" si="20"/>
        <v>CZK</v>
      </c>
      <c r="I469" s="159"/>
      <c r="J469" s="300" t="s">
        <v>1454</v>
      </c>
      <c r="L469" s="75">
        <f>G469*(1-'FORM-I'!$V$22/100)</f>
        <v>741.56732999999997</v>
      </c>
      <c r="N469" s="11" t="e">
        <f>VLOOKUP(B469,$B$11:B468,1,FALSE)</f>
        <v>#N/A</v>
      </c>
      <c r="AH469" s="306"/>
      <c r="AI469" s="305"/>
      <c r="AJ469" s="305"/>
      <c r="AK469" s="307"/>
      <c r="AL469" s="308"/>
    </row>
    <row r="470" spans="1:38" ht="14.4">
      <c r="A470" s="67"/>
      <c r="B470" s="146">
        <v>9257651</v>
      </c>
      <c r="C470" s="147" t="s">
        <v>443</v>
      </c>
      <c r="D470" s="148">
        <v>1</v>
      </c>
      <c r="E470" s="149"/>
      <c r="F470" s="150"/>
      <c r="G470" s="88">
        <v>557.04454999999996</v>
      </c>
      <c r="H470" s="151" t="str">
        <f t="shared" si="20"/>
        <v>CZK</v>
      </c>
      <c r="I470" s="152"/>
      <c r="J470" s="300" t="s">
        <v>1446</v>
      </c>
      <c r="L470" s="75">
        <f>G470*(1-'FORM-I'!$V$22/100)</f>
        <v>557.04454999999996</v>
      </c>
      <c r="N470" s="11" t="e">
        <f>VLOOKUP(B470,$B$11:B469,1,FALSE)</f>
        <v>#N/A</v>
      </c>
      <c r="AH470" s="306"/>
      <c r="AI470" s="305"/>
      <c r="AJ470" s="305"/>
      <c r="AK470" s="307"/>
      <c r="AL470" s="308"/>
    </row>
    <row r="471" spans="1:38" ht="14.4">
      <c r="A471" s="99"/>
      <c r="B471" s="115">
        <v>9257652</v>
      </c>
      <c r="C471" s="116" t="s">
        <v>444</v>
      </c>
      <c r="D471" s="117">
        <v>1</v>
      </c>
      <c r="E471" s="118"/>
      <c r="F471" s="119"/>
      <c r="G471" s="88">
        <v>557.04454999999996</v>
      </c>
      <c r="H471" s="121" t="str">
        <f t="shared" si="20"/>
        <v>CZK</v>
      </c>
      <c r="I471" s="122"/>
      <c r="J471" s="300" t="s">
        <v>1447</v>
      </c>
      <c r="L471" s="75">
        <f>G471*(1-'FORM-I'!$V$22/100)</f>
        <v>557.04454999999996</v>
      </c>
      <c r="N471" s="11" t="e">
        <f>VLOOKUP(B471,$B$11:B470,1,FALSE)</f>
        <v>#N/A</v>
      </c>
      <c r="AH471" s="306"/>
      <c r="AI471" s="305"/>
      <c r="AJ471" s="305"/>
      <c r="AK471" s="307"/>
      <c r="AL471" s="308"/>
    </row>
    <row r="472" spans="1:38" ht="14.4">
      <c r="A472" s="107"/>
      <c r="B472" s="115">
        <v>9257653</v>
      </c>
      <c r="C472" s="116" t="s">
        <v>445</v>
      </c>
      <c r="D472" s="117">
        <v>1</v>
      </c>
      <c r="E472" s="118"/>
      <c r="F472" s="119"/>
      <c r="G472" s="88">
        <v>557.04454999999996</v>
      </c>
      <c r="H472" s="121" t="str">
        <f t="shared" si="20"/>
        <v>CZK</v>
      </c>
      <c r="I472" s="122"/>
      <c r="J472" s="300" t="s">
        <v>1448</v>
      </c>
      <c r="L472" s="75">
        <f>G472*(1-'FORM-I'!$V$22/100)</f>
        <v>557.04454999999996</v>
      </c>
      <c r="N472" s="11" t="e">
        <f>VLOOKUP(B472,$B$11:B471,1,FALSE)</f>
        <v>#N/A</v>
      </c>
      <c r="AH472" s="306"/>
      <c r="AI472" s="305"/>
      <c r="AJ472" s="305"/>
      <c r="AK472" s="307"/>
      <c r="AL472" s="308"/>
    </row>
    <row r="473" spans="1:38" ht="14.4">
      <c r="A473" s="67"/>
      <c r="B473" s="115">
        <v>9257657</v>
      </c>
      <c r="C473" s="116" t="s">
        <v>446</v>
      </c>
      <c r="D473" s="117">
        <v>1</v>
      </c>
      <c r="E473" s="118"/>
      <c r="F473" s="119"/>
      <c r="G473" s="88">
        <v>557.04454999999996</v>
      </c>
      <c r="H473" s="121" t="str">
        <f t="shared" si="20"/>
        <v>CZK</v>
      </c>
      <c r="I473" s="122"/>
      <c r="J473" s="300" t="s">
        <v>1449</v>
      </c>
      <c r="L473" s="75">
        <f>G473*(1-'FORM-I'!$V$22/100)</f>
        <v>557.04454999999996</v>
      </c>
      <c r="N473" s="11" t="e">
        <f>VLOOKUP(B473,$B$11:B472,1,FALSE)</f>
        <v>#N/A</v>
      </c>
      <c r="AH473" s="306"/>
      <c r="AI473" s="305"/>
      <c r="AJ473" s="305"/>
      <c r="AK473" s="307"/>
      <c r="AL473" s="308"/>
    </row>
    <row r="474" spans="1:38" ht="14.4">
      <c r="A474" s="99"/>
      <c r="B474" s="115">
        <v>9257658</v>
      </c>
      <c r="C474" s="116" t="s">
        <v>447</v>
      </c>
      <c r="D474" s="117">
        <v>1</v>
      </c>
      <c r="E474" s="118"/>
      <c r="F474" s="119"/>
      <c r="G474" s="88">
        <v>557.04454999999996</v>
      </c>
      <c r="H474" s="121" t="str">
        <f t="shared" si="20"/>
        <v>CZK</v>
      </c>
      <c r="I474" s="122"/>
      <c r="J474" s="300" t="s">
        <v>1450</v>
      </c>
      <c r="L474" s="75">
        <f>G474*(1-'FORM-I'!$V$22/100)</f>
        <v>557.04454999999996</v>
      </c>
      <c r="N474" s="11" t="e">
        <f>VLOOKUP(B474,$B$11:B473,1,FALSE)</f>
        <v>#N/A</v>
      </c>
      <c r="AH474" s="306"/>
      <c r="AI474" s="305"/>
      <c r="AJ474" s="305"/>
      <c r="AK474" s="307"/>
      <c r="AL474" s="308"/>
    </row>
    <row r="475" spans="1:38" ht="14.4">
      <c r="A475" s="107"/>
      <c r="B475" s="153">
        <v>9257659</v>
      </c>
      <c r="C475" s="154" t="s">
        <v>448</v>
      </c>
      <c r="D475" s="155">
        <v>1</v>
      </c>
      <c r="E475" s="156"/>
      <c r="F475" s="157"/>
      <c r="G475" s="88">
        <v>557.04454999999996</v>
      </c>
      <c r="H475" s="158" t="str">
        <f t="shared" si="20"/>
        <v>CZK</v>
      </c>
      <c r="I475" s="159"/>
      <c r="J475" s="300" t="s">
        <v>1451</v>
      </c>
      <c r="L475" s="75">
        <f>G475*(1-'FORM-I'!$V$22/100)</f>
        <v>557.04454999999996</v>
      </c>
      <c r="N475" s="11" t="e">
        <f>VLOOKUP(B475,$B$11:B474,1,FALSE)</f>
        <v>#N/A</v>
      </c>
      <c r="AH475" s="306"/>
      <c r="AI475" s="305"/>
      <c r="AJ475" s="305"/>
      <c r="AK475" s="307"/>
      <c r="AL475" s="308"/>
    </row>
    <row r="476" spans="1:38" ht="14.4">
      <c r="B476" s="146"/>
      <c r="C476" s="147"/>
      <c r="D476" s="148"/>
      <c r="E476" s="149"/>
      <c r="F476" s="150"/>
      <c r="G476" s="88"/>
      <c r="H476" s="151"/>
      <c r="I476" s="152"/>
      <c r="J476" s="300"/>
      <c r="L476" s="75">
        <f>G476*(1-'FORM-I'!$V$22/100)</f>
        <v>0</v>
      </c>
      <c r="N476" s="11" t="e">
        <f>VLOOKUP(B476,$B$11:B475,1,FALSE)</f>
        <v>#N/A</v>
      </c>
      <c r="AH476" s="306"/>
      <c r="AI476" s="305"/>
      <c r="AJ476" s="305"/>
      <c r="AK476" s="307"/>
      <c r="AL476" s="308"/>
    </row>
    <row r="477" spans="1:38" ht="14.4">
      <c r="B477" s="115">
        <v>9255759</v>
      </c>
      <c r="C477" s="116" t="s">
        <v>449</v>
      </c>
      <c r="D477" s="117">
        <v>100</v>
      </c>
      <c r="E477" s="118"/>
      <c r="F477" s="119"/>
      <c r="G477" s="88">
        <v>15.801019999999999</v>
      </c>
      <c r="H477" s="121" t="str">
        <f t="shared" ref="H477:H482" si="21">IF(G477="","",$H$10)</f>
        <v>CZK</v>
      </c>
      <c r="I477" s="122"/>
      <c r="J477" s="300" t="s">
        <v>1226</v>
      </c>
      <c r="L477" s="75">
        <f>G477*(1-'FORM-I'!$V$22/100)</f>
        <v>15.801019999999999</v>
      </c>
      <c r="N477" s="11" t="e">
        <f>VLOOKUP(B477,$B$11:B476,1,FALSE)</f>
        <v>#N/A</v>
      </c>
      <c r="AH477" s="306"/>
      <c r="AI477" s="305"/>
      <c r="AJ477" s="305"/>
      <c r="AK477" s="307"/>
      <c r="AL477" s="308"/>
    </row>
    <row r="478" spans="1:38" ht="14.4">
      <c r="B478" s="115">
        <v>9255760</v>
      </c>
      <c r="C478" s="116" t="s">
        <v>450</v>
      </c>
      <c r="D478" s="117">
        <v>100</v>
      </c>
      <c r="E478" s="118"/>
      <c r="F478" s="119"/>
      <c r="G478" s="88">
        <v>15.975300000000001</v>
      </c>
      <c r="H478" s="121" t="str">
        <f t="shared" si="21"/>
        <v>CZK</v>
      </c>
      <c r="I478" s="122"/>
      <c r="J478" s="300" t="s">
        <v>1227</v>
      </c>
      <c r="L478" s="75">
        <f>G478*(1-'FORM-I'!$V$22/100)</f>
        <v>15.975300000000001</v>
      </c>
      <c r="N478" s="11" t="e">
        <f>VLOOKUP(B478,$B$11:B477,1,FALSE)</f>
        <v>#N/A</v>
      </c>
      <c r="AH478" s="306"/>
      <c r="AI478" s="305"/>
      <c r="AJ478" s="305"/>
      <c r="AK478" s="307"/>
      <c r="AL478" s="308"/>
    </row>
    <row r="479" spans="1:38" ht="14.4">
      <c r="B479" s="115">
        <v>9255761</v>
      </c>
      <c r="C479" s="116" t="s">
        <v>451</v>
      </c>
      <c r="D479" s="117">
        <v>100</v>
      </c>
      <c r="E479" s="118"/>
      <c r="F479" s="119"/>
      <c r="G479" s="88">
        <v>16.27065</v>
      </c>
      <c r="H479" s="121" t="str">
        <f t="shared" si="21"/>
        <v>CZK</v>
      </c>
      <c r="I479" s="122"/>
      <c r="J479" s="300" t="s">
        <v>1228</v>
      </c>
      <c r="L479" s="75">
        <f>G479*(1-'FORM-I'!$V$22/100)</f>
        <v>16.27065</v>
      </c>
      <c r="N479" s="11" t="e">
        <f>VLOOKUP(B479,$B$11:B478,1,FALSE)</f>
        <v>#N/A</v>
      </c>
      <c r="AH479" s="306"/>
      <c r="AI479" s="305"/>
      <c r="AJ479" s="305"/>
      <c r="AK479" s="307"/>
      <c r="AL479" s="308"/>
    </row>
    <row r="480" spans="1:38" ht="14.4">
      <c r="B480" s="115">
        <v>9255762</v>
      </c>
      <c r="C480" s="116" t="s">
        <v>452</v>
      </c>
      <c r="D480" s="117">
        <v>100</v>
      </c>
      <c r="E480" s="118"/>
      <c r="F480" s="119"/>
      <c r="G480" s="88">
        <v>16.563459999999999</v>
      </c>
      <c r="H480" s="121" t="str">
        <f t="shared" si="21"/>
        <v>CZK</v>
      </c>
      <c r="I480" s="122"/>
      <c r="J480" s="300" t="s">
        <v>1229</v>
      </c>
      <c r="L480" s="75">
        <f>G480*(1-'FORM-I'!$V$22/100)</f>
        <v>16.563459999999999</v>
      </c>
      <c r="N480" s="11" t="e">
        <f>VLOOKUP(B480,$B$11:B479,1,FALSE)</f>
        <v>#N/A</v>
      </c>
      <c r="AH480" s="306"/>
      <c r="AI480" s="305"/>
      <c r="AJ480" s="305"/>
      <c r="AK480" s="307"/>
      <c r="AL480" s="308"/>
    </row>
    <row r="481" spans="2:38" ht="14.4">
      <c r="B481" s="115">
        <v>9255763</v>
      </c>
      <c r="C481" s="116" t="s">
        <v>453</v>
      </c>
      <c r="D481" s="117">
        <v>100</v>
      </c>
      <c r="E481" s="118"/>
      <c r="F481" s="119"/>
      <c r="G481" s="88">
        <v>16.858809999999998</v>
      </c>
      <c r="H481" s="121" t="str">
        <f t="shared" si="21"/>
        <v>CZK</v>
      </c>
      <c r="I481" s="122"/>
      <c r="J481" s="300" t="s">
        <v>1230</v>
      </c>
      <c r="L481" s="75">
        <f>G481*(1-'FORM-I'!$V$22/100)</f>
        <v>16.858809999999998</v>
      </c>
      <c r="N481" s="11" t="e">
        <f>VLOOKUP(B481,$B$11:B480,1,FALSE)</f>
        <v>#N/A</v>
      </c>
      <c r="AH481" s="306"/>
      <c r="AI481" s="305"/>
      <c r="AJ481" s="305"/>
      <c r="AK481" s="307"/>
      <c r="AL481" s="308"/>
    </row>
    <row r="482" spans="2:38" ht="14.4">
      <c r="B482" s="115">
        <v>9255764</v>
      </c>
      <c r="C482" s="116" t="s">
        <v>454</v>
      </c>
      <c r="D482" s="117">
        <v>100</v>
      </c>
      <c r="E482" s="118"/>
      <c r="F482" s="119"/>
      <c r="G482" s="88">
        <v>17.151710000000001</v>
      </c>
      <c r="H482" s="121" t="str">
        <f t="shared" si="21"/>
        <v>CZK</v>
      </c>
      <c r="I482" s="122"/>
      <c r="J482" s="300" t="s">
        <v>1231</v>
      </c>
      <c r="L482" s="75">
        <f>G482*(1-'FORM-I'!$V$22/100)</f>
        <v>17.151710000000001</v>
      </c>
      <c r="N482" s="11" t="e">
        <f>VLOOKUP(B482,$B$11:B481,1,FALSE)</f>
        <v>#N/A</v>
      </c>
      <c r="AH482" s="306"/>
      <c r="AI482" s="305"/>
      <c r="AJ482" s="305"/>
      <c r="AK482" s="307"/>
      <c r="AL482" s="308"/>
    </row>
    <row r="483" spans="2:38" ht="14.4">
      <c r="B483" s="115">
        <v>9255765</v>
      </c>
      <c r="C483" s="116" t="s">
        <v>455</v>
      </c>
      <c r="D483" s="117">
        <v>100</v>
      </c>
      <c r="E483" s="118"/>
      <c r="F483" s="119"/>
      <c r="G483" s="88">
        <v>17.444520000000001</v>
      </c>
      <c r="H483" s="121" t="str">
        <f>IF(G483="","",$H$10)</f>
        <v>CZK</v>
      </c>
      <c r="I483" s="122"/>
      <c r="J483" s="300" t="s">
        <v>1232</v>
      </c>
      <c r="L483" s="75">
        <f>G483*(1-'FORM-I'!$V$22/100)</f>
        <v>17.444520000000001</v>
      </c>
      <c r="N483" s="11" t="e">
        <f>VLOOKUP(B483,$B$11:B482,1,FALSE)</f>
        <v>#N/A</v>
      </c>
      <c r="AH483" s="306"/>
      <c r="AI483" s="305"/>
      <c r="AJ483" s="305"/>
      <c r="AK483" s="307"/>
      <c r="AL483" s="308"/>
    </row>
    <row r="484" spans="2:38" ht="14.4">
      <c r="B484" s="115">
        <v>9255766</v>
      </c>
      <c r="C484" s="116" t="s">
        <v>456</v>
      </c>
      <c r="D484" s="117">
        <v>100</v>
      </c>
      <c r="E484" s="118"/>
      <c r="F484" s="119"/>
      <c r="G484" s="88">
        <v>17.894780000000001</v>
      </c>
      <c r="H484" s="121" t="str">
        <f>IF(G484="","",$H$10)</f>
        <v>CZK</v>
      </c>
      <c r="I484" s="122"/>
      <c r="J484" s="300" t="s">
        <v>1233</v>
      </c>
      <c r="L484" s="75">
        <f>G484*(1-'FORM-I'!$V$22/100)</f>
        <v>17.894780000000001</v>
      </c>
      <c r="N484" s="11" t="e">
        <f>VLOOKUP(B484,$B$11:B483,1,FALSE)</f>
        <v>#N/A</v>
      </c>
      <c r="AH484" s="306"/>
      <c r="AI484" s="305"/>
      <c r="AJ484" s="305"/>
      <c r="AK484" s="307"/>
      <c r="AL484" s="308"/>
    </row>
    <row r="485" spans="2:38" ht="14.4">
      <c r="B485" s="153">
        <v>9255767</v>
      </c>
      <c r="C485" s="154" t="s">
        <v>457</v>
      </c>
      <c r="D485" s="155">
        <v>100</v>
      </c>
      <c r="E485" s="156"/>
      <c r="F485" s="157"/>
      <c r="G485" s="88">
        <v>18.497509999999998</v>
      </c>
      <c r="H485" s="158" t="str">
        <f t="shared" ref="H485:H520" si="22">IF(G485="","",$H$10)</f>
        <v>CZK</v>
      </c>
      <c r="I485" s="159"/>
      <c r="J485" s="300" t="s">
        <v>1234</v>
      </c>
      <c r="L485" s="75">
        <f>G485*(1-'FORM-I'!$V$22/100)</f>
        <v>18.497509999999998</v>
      </c>
      <c r="N485" s="11" t="e">
        <f>VLOOKUP(B485,$B$11:B484,1,FALSE)</f>
        <v>#N/A</v>
      </c>
      <c r="AH485" s="306"/>
      <c r="AI485" s="305"/>
      <c r="AJ485" s="305"/>
      <c r="AK485" s="307"/>
      <c r="AL485" s="308"/>
    </row>
    <row r="486" spans="2:38" ht="14.4">
      <c r="B486" s="146">
        <v>9255768</v>
      </c>
      <c r="C486" s="147" t="s">
        <v>458</v>
      </c>
      <c r="D486" s="148">
        <v>100</v>
      </c>
      <c r="E486" s="149"/>
      <c r="F486" s="150"/>
      <c r="G486" s="88">
        <v>15.801019999999999</v>
      </c>
      <c r="H486" s="151" t="str">
        <f t="shared" si="22"/>
        <v>CZK</v>
      </c>
      <c r="I486" s="152"/>
      <c r="J486" s="300" t="s">
        <v>1235</v>
      </c>
      <c r="L486" s="75">
        <f>G486*(1-'FORM-I'!$V$22/100)</f>
        <v>15.801019999999999</v>
      </c>
      <c r="N486" s="11" t="e">
        <f>VLOOKUP(B486,$B$11:B485,1,FALSE)</f>
        <v>#N/A</v>
      </c>
      <c r="AH486" s="306"/>
      <c r="AI486" s="305"/>
      <c r="AJ486" s="305"/>
      <c r="AK486" s="307"/>
      <c r="AL486" s="308"/>
    </row>
    <row r="487" spans="2:38" ht="14.4">
      <c r="B487" s="115">
        <v>9255769</v>
      </c>
      <c r="C487" s="116" t="s">
        <v>459</v>
      </c>
      <c r="D487" s="117">
        <v>100</v>
      </c>
      <c r="E487" s="118"/>
      <c r="F487" s="119"/>
      <c r="G487" s="88">
        <v>15.975300000000001</v>
      </c>
      <c r="H487" s="121" t="str">
        <f t="shared" si="22"/>
        <v>CZK</v>
      </c>
      <c r="I487" s="122"/>
      <c r="J487" s="300" t="s">
        <v>1236</v>
      </c>
      <c r="L487" s="75">
        <f>G487*(1-'FORM-I'!$V$22/100)</f>
        <v>15.975300000000001</v>
      </c>
      <c r="N487" s="11" t="e">
        <f>VLOOKUP(B487,$B$11:B486,1,FALSE)</f>
        <v>#N/A</v>
      </c>
      <c r="AH487" s="306"/>
      <c r="AI487" s="305"/>
      <c r="AJ487" s="305"/>
      <c r="AK487" s="307"/>
      <c r="AL487" s="308"/>
    </row>
    <row r="488" spans="2:38" ht="14.4">
      <c r="B488" s="115">
        <v>9255770</v>
      </c>
      <c r="C488" s="116" t="s">
        <v>460</v>
      </c>
      <c r="D488" s="117">
        <v>100</v>
      </c>
      <c r="E488" s="118"/>
      <c r="F488" s="119"/>
      <c r="G488" s="88">
        <v>16.27065</v>
      </c>
      <c r="H488" s="121" t="str">
        <f t="shared" si="22"/>
        <v>CZK</v>
      </c>
      <c r="I488" s="122"/>
      <c r="J488" s="300" t="s">
        <v>1237</v>
      </c>
      <c r="L488" s="75">
        <f>G488*(1-'FORM-I'!$V$22/100)</f>
        <v>16.27065</v>
      </c>
      <c r="N488" s="11" t="e">
        <f>VLOOKUP(B488,$B$11:B487,1,FALSE)</f>
        <v>#N/A</v>
      </c>
      <c r="AH488" s="306"/>
      <c r="AI488" s="305"/>
      <c r="AJ488" s="305"/>
      <c r="AK488" s="307"/>
      <c r="AL488" s="308"/>
    </row>
    <row r="489" spans="2:38" ht="14.4">
      <c r="B489" s="115">
        <v>9255771</v>
      </c>
      <c r="C489" s="116" t="s">
        <v>461</v>
      </c>
      <c r="D489" s="117">
        <v>100</v>
      </c>
      <c r="E489" s="118"/>
      <c r="F489" s="119"/>
      <c r="G489" s="88">
        <v>16.563459999999999</v>
      </c>
      <c r="H489" s="121" t="str">
        <f t="shared" si="22"/>
        <v>CZK</v>
      </c>
      <c r="I489" s="122"/>
      <c r="J489" s="300" t="s">
        <v>1238</v>
      </c>
      <c r="L489" s="75">
        <f>G489*(1-'FORM-I'!$V$22/100)</f>
        <v>16.563459999999999</v>
      </c>
      <c r="N489" s="11" t="e">
        <f>VLOOKUP(B489,$B$11:B488,1,FALSE)</f>
        <v>#N/A</v>
      </c>
      <c r="AH489" s="306"/>
      <c r="AI489" s="305"/>
      <c r="AJ489" s="305"/>
      <c r="AK489" s="307"/>
      <c r="AL489" s="308"/>
    </row>
    <row r="490" spans="2:38" ht="14.4">
      <c r="B490" s="115">
        <v>9255772</v>
      </c>
      <c r="C490" s="116" t="s">
        <v>462</v>
      </c>
      <c r="D490" s="117">
        <v>100</v>
      </c>
      <c r="E490" s="118"/>
      <c r="F490" s="119"/>
      <c r="G490" s="88">
        <v>16.858809999999998</v>
      </c>
      <c r="H490" s="121" t="str">
        <f t="shared" si="22"/>
        <v>CZK</v>
      </c>
      <c r="I490" s="122"/>
      <c r="J490" s="300" t="s">
        <v>1239</v>
      </c>
      <c r="L490" s="75">
        <f>G490*(1-'FORM-I'!$V$22/100)</f>
        <v>16.858809999999998</v>
      </c>
      <c r="N490" s="11" t="e">
        <f>VLOOKUP(B490,$B$11:B489,1,FALSE)</f>
        <v>#N/A</v>
      </c>
      <c r="AH490" s="306"/>
      <c r="AI490" s="305"/>
      <c r="AJ490" s="305"/>
      <c r="AK490" s="307"/>
      <c r="AL490" s="308"/>
    </row>
    <row r="491" spans="2:38" ht="14.4">
      <c r="B491" s="115">
        <v>9255773</v>
      </c>
      <c r="C491" s="116" t="s">
        <v>463</v>
      </c>
      <c r="D491" s="117">
        <v>100</v>
      </c>
      <c r="E491" s="118"/>
      <c r="F491" s="119"/>
      <c r="G491" s="88">
        <v>17.151710000000001</v>
      </c>
      <c r="H491" s="121" t="str">
        <f t="shared" si="22"/>
        <v>CZK</v>
      </c>
      <c r="I491" s="122"/>
      <c r="J491" s="300" t="s">
        <v>1240</v>
      </c>
      <c r="L491" s="75">
        <f>G491*(1-'FORM-I'!$V$22/100)</f>
        <v>17.151710000000001</v>
      </c>
      <c r="N491" s="11" t="e">
        <f>VLOOKUP(B491,$B$11:B490,1,FALSE)</f>
        <v>#N/A</v>
      </c>
      <c r="AH491" s="306"/>
      <c r="AI491" s="305"/>
      <c r="AJ491" s="305"/>
      <c r="AK491" s="307"/>
      <c r="AL491" s="308"/>
    </row>
    <row r="492" spans="2:38" ht="14.4">
      <c r="B492" s="115">
        <v>9255774</v>
      </c>
      <c r="C492" s="116" t="s">
        <v>464</v>
      </c>
      <c r="D492" s="117">
        <v>100</v>
      </c>
      <c r="E492" s="118"/>
      <c r="F492" s="119"/>
      <c r="G492" s="88">
        <v>17.444520000000001</v>
      </c>
      <c r="H492" s="121" t="str">
        <f t="shared" si="22"/>
        <v>CZK</v>
      </c>
      <c r="I492" s="122"/>
      <c r="J492" s="300" t="s">
        <v>1241</v>
      </c>
      <c r="L492" s="75">
        <f>G492*(1-'FORM-I'!$V$22/100)</f>
        <v>17.444520000000001</v>
      </c>
      <c r="N492" s="11" t="e">
        <f>VLOOKUP(B492,$B$11:B491,1,FALSE)</f>
        <v>#N/A</v>
      </c>
      <c r="AH492" s="306"/>
      <c r="AI492" s="305"/>
      <c r="AJ492" s="305"/>
      <c r="AK492" s="307"/>
      <c r="AL492" s="308"/>
    </row>
    <row r="493" spans="2:38" ht="14.4">
      <c r="B493" s="115">
        <v>9255775</v>
      </c>
      <c r="C493" s="116" t="s">
        <v>465</v>
      </c>
      <c r="D493" s="117">
        <v>100</v>
      </c>
      <c r="E493" s="118"/>
      <c r="F493" s="119"/>
      <c r="G493" s="88">
        <v>17.894780000000001</v>
      </c>
      <c r="H493" s="121" t="str">
        <f t="shared" si="22"/>
        <v>CZK</v>
      </c>
      <c r="I493" s="122"/>
      <c r="J493" s="300" t="s">
        <v>1242</v>
      </c>
      <c r="L493" s="75">
        <f>G493*(1-'FORM-I'!$V$22/100)</f>
        <v>17.894780000000001</v>
      </c>
      <c r="N493" s="11" t="e">
        <f>VLOOKUP(B493,$B$11:B492,1,FALSE)</f>
        <v>#N/A</v>
      </c>
      <c r="AH493" s="306"/>
      <c r="AI493" s="305"/>
      <c r="AJ493" s="305"/>
      <c r="AK493" s="307"/>
      <c r="AL493" s="308"/>
    </row>
    <row r="494" spans="2:38" ht="14.4">
      <c r="B494" s="153">
        <v>9255776</v>
      </c>
      <c r="C494" s="154" t="s">
        <v>466</v>
      </c>
      <c r="D494" s="155">
        <v>100</v>
      </c>
      <c r="E494" s="156"/>
      <c r="F494" s="157"/>
      <c r="G494" s="88">
        <v>18.497509999999998</v>
      </c>
      <c r="H494" s="158" t="str">
        <f t="shared" si="22"/>
        <v>CZK</v>
      </c>
      <c r="I494" s="159"/>
      <c r="J494" s="300" t="s">
        <v>1243</v>
      </c>
      <c r="L494" s="75">
        <f>G494*(1-'FORM-I'!$V$22/100)</f>
        <v>18.497509999999998</v>
      </c>
      <c r="N494" s="11" t="e">
        <f>VLOOKUP(B494,$B$11:B493,1,FALSE)</f>
        <v>#N/A</v>
      </c>
      <c r="AH494" s="306"/>
      <c r="AI494" s="305"/>
      <c r="AJ494" s="305"/>
      <c r="AK494" s="307"/>
      <c r="AL494" s="308"/>
    </row>
    <row r="495" spans="2:38" ht="14.4">
      <c r="B495" s="146">
        <v>9255777</v>
      </c>
      <c r="C495" s="147" t="s">
        <v>467</v>
      </c>
      <c r="D495" s="148">
        <v>100</v>
      </c>
      <c r="E495" s="149"/>
      <c r="F495" s="150"/>
      <c r="G495" s="88">
        <v>15.801019999999999</v>
      </c>
      <c r="H495" s="151" t="str">
        <f t="shared" si="22"/>
        <v>CZK</v>
      </c>
      <c r="I495" s="152"/>
      <c r="J495" s="300" t="s">
        <v>1244</v>
      </c>
      <c r="L495" s="75">
        <f>G495*(1-'FORM-I'!$V$22/100)</f>
        <v>15.801019999999999</v>
      </c>
      <c r="N495" s="11" t="e">
        <f>VLOOKUP(B495,$B$11:B494,1,FALSE)</f>
        <v>#N/A</v>
      </c>
      <c r="AH495" s="306"/>
      <c r="AI495" s="305"/>
      <c r="AJ495" s="305"/>
      <c r="AK495" s="307"/>
      <c r="AL495" s="308"/>
    </row>
    <row r="496" spans="2:38" ht="14.4">
      <c r="B496" s="115">
        <v>9255778</v>
      </c>
      <c r="C496" s="116" t="s">
        <v>468</v>
      </c>
      <c r="D496" s="117">
        <v>100</v>
      </c>
      <c r="E496" s="118"/>
      <c r="F496" s="119"/>
      <c r="G496" s="88">
        <v>15.975300000000001</v>
      </c>
      <c r="H496" s="121" t="str">
        <f t="shared" si="22"/>
        <v>CZK</v>
      </c>
      <c r="I496" s="122"/>
      <c r="J496" s="300" t="s">
        <v>1245</v>
      </c>
      <c r="L496" s="75">
        <f>G496*(1-'FORM-I'!$V$22/100)</f>
        <v>15.975300000000001</v>
      </c>
      <c r="N496" s="11" t="e">
        <f>VLOOKUP(B496,$B$11:B495,1,FALSE)</f>
        <v>#N/A</v>
      </c>
      <c r="AH496" s="306"/>
      <c r="AI496" s="305"/>
      <c r="AJ496" s="305"/>
      <c r="AK496" s="307"/>
      <c r="AL496" s="308"/>
    </row>
    <row r="497" spans="2:38" ht="14.4">
      <c r="B497" s="115">
        <v>9255779</v>
      </c>
      <c r="C497" s="116" t="s">
        <v>469</v>
      </c>
      <c r="D497" s="117">
        <v>100</v>
      </c>
      <c r="E497" s="118"/>
      <c r="F497" s="119"/>
      <c r="G497" s="88">
        <v>16.27065</v>
      </c>
      <c r="H497" s="121" t="str">
        <f t="shared" si="22"/>
        <v>CZK</v>
      </c>
      <c r="I497" s="122"/>
      <c r="J497" s="300" t="s">
        <v>1246</v>
      </c>
      <c r="L497" s="75">
        <f>G497*(1-'FORM-I'!$V$22/100)</f>
        <v>16.27065</v>
      </c>
      <c r="N497" s="11" t="e">
        <f>VLOOKUP(B497,$B$11:B496,1,FALSE)</f>
        <v>#N/A</v>
      </c>
      <c r="AH497" s="306"/>
      <c r="AI497" s="305"/>
      <c r="AJ497" s="305"/>
      <c r="AK497" s="307"/>
      <c r="AL497" s="308"/>
    </row>
    <row r="498" spans="2:38" ht="14.4">
      <c r="B498" s="115">
        <v>9255780</v>
      </c>
      <c r="C498" s="116" t="s">
        <v>470</v>
      </c>
      <c r="D498" s="117">
        <v>100</v>
      </c>
      <c r="E498" s="118"/>
      <c r="F498" s="119"/>
      <c r="G498" s="88">
        <v>16.563459999999999</v>
      </c>
      <c r="H498" s="121" t="str">
        <f t="shared" si="22"/>
        <v>CZK</v>
      </c>
      <c r="I498" s="122"/>
      <c r="J498" s="300" t="s">
        <v>1247</v>
      </c>
      <c r="L498" s="75">
        <f>G498*(1-'FORM-I'!$V$22/100)</f>
        <v>16.563459999999999</v>
      </c>
      <c r="N498" s="11" t="e">
        <f>VLOOKUP(B498,$B$11:B497,1,FALSE)</f>
        <v>#N/A</v>
      </c>
      <c r="AH498" s="306"/>
      <c r="AI498" s="305"/>
      <c r="AJ498" s="305"/>
      <c r="AK498" s="307"/>
      <c r="AL498" s="308"/>
    </row>
    <row r="499" spans="2:38" ht="14.4">
      <c r="B499" s="115">
        <v>9255781</v>
      </c>
      <c r="C499" s="116" t="s">
        <v>471</v>
      </c>
      <c r="D499" s="117">
        <v>100</v>
      </c>
      <c r="E499" s="118"/>
      <c r="F499" s="119"/>
      <c r="G499" s="88">
        <v>16.858809999999998</v>
      </c>
      <c r="H499" s="121" t="str">
        <f t="shared" si="22"/>
        <v>CZK</v>
      </c>
      <c r="I499" s="122"/>
      <c r="J499" s="300" t="s">
        <v>1248</v>
      </c>
      <c r="L499" s="75">
        <f>G499*(1-'FORM-I'!$V$22/100)</f>
        <v>16.858809999999998</v>
      </c>
      <c r="N499" s="11" t="e">
        <f>VLOOKUP(B499,$B$11:B498,1,FALSE)</f>
        <v>#N/A</v>
      </c>
      <c r="AH499" s="306"/>
      <c r="AI499" s="305"/>
      <c r="AJ499" s="305"/>
      <c r="AK499" s="307"/>
      <c r="AL499" s="308"/>
    </row>
    <row r="500" spans="2:38" ht="14.4">
      <c r="B500" s="115">
        <v>9255782</v>
      </c>
      <c r="C500" s="116" t="s">
        <v>472</v>
      </c>
      <c r="D500" s="117">
        <v>100</v>
      </c>
      <c r="E500" s="118"/>
      <c r="F500" s="119"/>
      <c r="G500" s="88">
        <v>17.151710000000001</v>
      </c>
      <c r="H500" s="121" t="str">
        <f t="shared" si="22"/>
        <v>CZK</v>
      </c>
      <c r="I500" s="122"/>
      <c r="J500" s="300" t="s">
        <v>1249</v>
      </c>
      <c r="L500" s="75">
        <f>G500*(1-'FORM-I'!$V$22/100)</f>
        <v>17.151710000000001</v>
      </c>
      <c r="N500" s="11" t="e">
        <f>VLOOKUP(B500,$B$11:B499,1,FALSE)</f>
        <v>#N/A</v>
      </c>
      <c r="AH500" s="306"/>
      <c r="AI500" s="305"/>
      <c r="AJ500" s="305"/>
      <c r="AK500" s="307"/>
      <c r="AL500" s="308"/>
    </row>
    <row r="501" spans="2:38" ht="14.4">
      <c r="B501" s="115">
        <v>9255783</v>
      </c>
      <c r="C501" s="116" t="s">
        <v>473</v>
      </c>
      <c r="D501" s="117">
        <v>100</v>
      </c>
      <c r="E501" s="118"/>
      <c r="F501" s="119"/>
      <c r="G501" s="88">
        <v>17.444520000000001</v>
      </c>
      <c r="H501" s="121" t="str">
        <f t="shared" si="22"/>
        <v>CZK</v>
      </c>
      <c r="I501" s="122"/>
      <c r="J501" s="300" t="s">
        <v>1250</v>
      </c>
      <c r="L501" s="75">
        <f>G501*(1-'FORM-I'!$V$22/100)</f>
        <v>17.444520000000001</v>
      </c>
      <c r="N501" s="11" t="e">
        <f>VLOOKUP(B501,$B$11:B500,1,FALSE)</f>
        <v>#N/A</v>
      </c>
      <c r="AH501" s="306"/>
      <c r="AI501" s="305"/>
      <c r="AJ501" s="305"/>
      <c r="AK501" s="307"/>
      <c r="AL501" s="308"/>
    </row>
    <row r="502" spans="2:38" ht="14.4">
      <c r="B502" s="115">
        <v>9255784</v>
      </c>
      <c r="C502" s="116" t="s">
        <v>474</v>
      </c>
      <c r="D502" s="117">
        <v>100</v>
      </c>
      <c r="E502" s="118"/>
      <c r="F502" s="119"/>
      <c r="G502" s="88">
        <v>17.894780000000001</v>
      </c>
      <c r="H502" s="121" t="str">
        <f t="shared" si="22"/>
        <v>CZK</v>
      </c>
      <c r="I502" s="122"/>
      <c r="J502" s="300" t="s">
        <v>1251</v>
      </c>
      <c r="L502" s="75">
        <f>G502*(1-'FORM-I'!$V$22/100)</f>
        <v>17.894780000000001</v>
      </c>
      <c r="N502" s="11" t="e">
        <f>VLOOKUP(B502,$B$11:B501,1,FALSE)</f>
        <v>#N/A</v>
      </c>
      <c r="AH502" s="306"/>
      <c r="AI502" s="305"/>
      <c r="AJ502" s="305"/>
      <c r="AK502" s="307"/>
      <c r="AL502" s="308"/>
    </row>
    <row r="503" spans="2:38" ht="14.4">
      <c r="B503" s="153">
        <v>9255785</v>
      </c>
      <c r="C503" s="154" t="s">
        <v>475</v>
      </c>
      <c r="D503" s="155">
        <v>100</v>
      </c>
      <c r="E503" s="156"/>
      <c r="F503" s="157"/>
      <c r="G503" s="88">
        <v>18.497509999999998</v>
      </c>
      <c r="H503" s="158" t="str">
        <f t="shared" si="22"/>
        <v>CZK</v>
      </c>
      <c r="I503" s="159"/>
      <c r="J503" s="300" t="s">
        <v>1252</v>
      </c>
      <c r="L503" s="75">
        <f>G503*(1-'FORM-I'!$V$22/100)</f>
        <v>18.497509999999998</v>
      </c>
      <c r="N503" s="11" t="e">
        <f>VLOOKUP(B503,$B$11:B502,1,FALSE)</f>
        <v>#N/A</v>
      </c>
      <c r="AH503" s="306"/>
      <c r="AI503" s="305"/>
      <c r="AJ503" s="305"/>
      <c r="AK503" s="307"/>
      <c r="AL503" s="308"/>
    </row>
    <row r="504" spans="2:38" ht="14.4">
      <c r="B504" s="146">
        <v>9255786</v>
      </c>
      <c r="C504" s="147" t="s">
        <v>476</v>
      </c>
      <c r="D504" s="148">
        <v>100</v>
      </c>
      <c r="E504" s="149"/>
      <c r="F504" s="150"/>
      <c r="G504" s="88">
        <v>15.801019999999999</v>
      </c>
      <c r="H504" s="151" t="str">
        <f t="shared" si="22"/>
        <v>CZK</v>
      </c>
      <c r="I504" s="152"/>
      <c r="J504" s="300" t="s">
        <v>1253</v>
      </c>
      <c r="L504" s="75">
        <f>G504*(1-'FORM-I'!$V$22/100)</f>
        <v>15.801019999999999</v>
      </c>
      <c r="N504" s="11" t="e">
        <f>VLOOKUP(B504,$B$11:B503,1,FALSE)</f>
        <v>#N/A</v>
      </c>
      <c r="AH504" s="306"/>
      <c r="AI504" s="305"/>
      <c r="AJ504" s="305"/>
      <c r="AK504" s="307"/>
      <c r="AL504" s="308"/>
    </row>
    <row r="505" spans="2:38" ht="14.4">
      <c r="B505" s="115">
        <v>9255787</v>
      </c>
      <c r="C505" s="116" t="s">
        <v>477</v>
      </c>
      <c r="D505" s="117">
        <v>100</v>
      </c>
      <c r="E505" s="118"/>
      <c r="F505" s="119"/>
      <c r="G505" s="88">
        <v>15.975300000000001</v>
      </c>
      <c r="H505" s="121" t="str">
        <f t="shared" si="22"/>
        <v>CZK</v>
      </c>
      <c r="I505" s="122"/>
      <c r="J505" s="300" t="s">
        <v>1254</v>
      </c>
      <c r="L505" s="75">
        <f>G505*(1-'FORM-I'!$V$22/100)</f>
        <v>15.975300000000001</v>
      </c>
      <c r="N505" s="11" t="e">
        <f>VLOOKUP(B505,$B$11:B504,1,FALSE)</f>
        <v>#N/A</v>
      </c>
      <c r="AH505" s="306"/>
      <c r="AI505" s="305"/>
      <c r="AJ505" s="305"/>
      <c r="AK505" s="307"/>
      <c r="AL505" s="308"/>
    </row>
    <row r="506" spans="2:38" ht="14.4">
      <c r="B506" s="115">
        <v>9255788</v>
      </c>
      <c r="C506" s="116" t="s">
        <v>478</v>
      </c>
      <c r="D506" s="117">
        <v>100</v>
      </c>
      <c r="E506" s="118"/>
      <c r="F506" s="119"/>
      <c r="G506" s="88">
        <v>16.27065</v>
      </c>
      <c r="H506" s="121" t="str">
        <f t="shared" si="22"/>
        <v>CZK</v>
      </c>
      <c r="I506" s="122"/>
      <c r="J506" s="300" t="s">
        <v>1255</v>
      </c>
      <c r="L506" s="75">
        <f>G506*(1-'FORM-I'!$V$22/100)</f>
        <v>16.27065</v>
      </c>
      <c r="N506" s="11" t="e">
        <f>VLOOKUP(B506,$B$11:B505,1,FALSE)</f>
        <v>#N/A</v>
      </c>
      <c r="AH506" s="306"/>
      <c r="AI506" s="305"/>
      <c r="AJ506" s="305"/>
      <c r="AK506" s="307"/>
      <c r="AL506" s="308"/>
    </row>
    <row r="507" spans="2:38" ht="14.4">
      <c r="B507" s="115">
        <v>9255789</v>
      </c>
      <c r="C507" s="116" t="s">
        <v>479</v>
      </c>
      <c r="D507" s="117">
        <v>100</v>
      </c>
      <c r="E507" s="118"/>
      <c r="F507" s="119"/>
      <c r="G507" s="88">
        <v>16.563459999999999</v>
      </c>
      <c r="H507" s="121" t="str">
        <f t="shared" si="22"/>
        <v>CZK</v>
      </c>
      <c r="I507" s="122"/>
      <c r="J507" s="300" t="s">
        <v>1256</v>
      </c>
      <c r="L507" s="75">
        <f>G507*(1-'FORM-I'!$V$22/100)</f>
        <v>16.563459999999999</v>
      </c>
      <c r="N507" s="11" t="e">
        <f>VLOOKUP(B507,$B$11:B506,1,FALSE)</f>
        <v>#N/A</v>
      </c>
      <c r="AH507" s="306"/>
      <c r="AI507" s="305"/>
      <c r="AJ507" s="305"/>
      <c r="AK507" s="307"/>
      <c r="AL507" s="308"/>
    </row>
    <row r="508" spans="2:38" ht="14.4">
      <c r="B508" s="115">
        <v>9255790</v>
      </c>
      <c r="C508" s="116" t="s">
        <v>480</v>
      </c>
      <c r="D508" s="117">
        <v>100</v>
      </c>
      <c r="E508" s="118"/>
      <c r="F508" s="119"/>
      <c r="G508" s="88">
        <v>16.858809999999998</v>
      </c>
      <c r="H508" s="121" t="str">
        <f t="shared" si="22"/>
        <v>CZK</v>
      </c>
      <c r="I508" s="122"/>
      <c r="J508" s="300" t="s">
        <v>1257</v>
      </c>
      <c r="L508" s="75">
        <f>G508*(1-'FORM-I'!$V$22/100)</f>
        <v>16.858809999999998</v>
      </c>
      <c r="N508" s="11" t="e">
        <f>VLOOKUP(B508,$B$11:B507,1,FALSE)</f>
        <v>#N/A</v>
      </c>
      <c r="AH508" s="306"/>
      <c r="AI508" s="305"/>
      <c r="AJ508" s="305"/>
      <c r="AK508" s="307"/>
      <c r="AL508" s="308"/>
    </row>
    <row r="509" spans="2:38" ht="14.4">
      <c r="B509" s="115">
        <v>9255791</v>
      </c>
      <c r="C509" s="116" t="s">
        <v>481</v>
      </c>
      <c r="D509" s="117">
        <v>100</v>
      </c>
      <c r="E509" s="118"/>
      <c r="F509" s="119"/>
      <c r="G509" s="88">
        <v>17.151710000000001</v>
      </c>
      <c r="H509" s="121" t="str">
        <f t="shared" si="22"/>
        <v>CZK</v>
      </c>
      <c r="I509" s="122"/>
      <c r="J509" s="300" t="s">
        <v>1258</v>
      </c>
      <c r="L509" s="75">
        <f>G509*(1-'FORM-I'!$V$22/100)</f>
        <v>17.151710000000001</v>
      </c>
      <c r="N509" s="11" t="e">
        <f>VLOOKUP(B509,$B$11:B508,1,FALSE)</f>
        <v>#N/A</v>
      </c>
      <c r="AH509" s="306"/>
      <c r="AI509" s="305"/>
      <c r="AJ509" s="305"/>
      <c r="AK509" s="307"/>
      <c r="AL509" s="308"/>
    </row>
    <row r="510" spans="2:38" ht="14.4">
      <c r="B510" s="115">
        <v>9255792</v>
      </c>
      <c r="C510" s="116" t="s">
        <v>482</v>
      </c>
      <c r="D510" s="117">
        <v>100</v>
      </c>
      <c r="E510" s="118"/>
      <c r="F510" s="119"/>
      <c r="G510" s="88">
        <v>17.444520000000001</v>
      </c>
      <c r="H510" s="121" t="str">
        <f t="shared" si="22"/>
        <v>CZK</v>
      </c>
      <c r="I510" s="122"/>
      <c r="J510" s="300" t="s">
        <v>1259</v>
      </c>
      <c r="L510" s="75">
        <f>G510*(1-'FORM-I'!$V$22/100)</f>
        <v>17.444520000000001</v>
      </c>
      <c r="N510" s="11" t="e">
        <f>VLOOKUP(B510,$B$11:B509,1,FALSE)</f>
        <v>#N/A</v>
      </c>
      <c r="AH510" s="306"/>
      <c r="AI510" s="305"/>
      <c r="AJ510" s="305"/>
      <c r="AK510" s="307"/>
      <c r="AL510" s="308"/>
    </row>
    <row r="511" spans="2:38" ht="14.4">
      <c r="B511" s="115">
        <v>9255793</v>
      </c>
      <c r="C511" s="116" t="s">
        <v>483</v>
      </c>
      <c r="D511" s="117">
        <v>100</v>
      </c>
      <c r="E511" s="118"/>
      <c r="F511" s="119"/>
      <c r="G511" s="88">
        <v>17.894780000000001</v>
      </c>
      <c r="H511" s="121" t="str">
        <f t="shared" si="22"/>
        <v>CZK</v>
      </c>
      <c r="I511" s="122"/>
      <c r="J511" s="300" t="s">
        <v>1260</v>
      </c>
      <c r="L511" s="75">
        <f>G511*(1-'FORM-I'!$V$22/100)</f>
        <v>17.894780000000001</v>
      </c>
      <c r="N511" s="11" t="e">
        <f>VLOOKUP(B511,$B$11:B510,1,FALSE)</f>
        <v>#N/A</v>
      </c>
      <c r="AH511" s="306"/>
      <c r="AI511" s="305"/>
      <c r="AJ511" s="305"/>
      <c r="AK511" s="307"/>
      <c r="AL511" s="308"/>
    </row>
    <row r="512" spans="2:38" ht="14.4">
      <c r="B512" s="153">
        <v>9255794</v>
      </c>
      <c r="C512" s="154" t="s">
        <v>484</v>
      </c>
      <c r="D512" s="155">
        <v>100</v>
      </c>
      <c r="E512" s="156"/>
      <c r="F512" s="157"/>
      <c r="G512" s="88">
        <v>18.497509999999998</v>
      </c>
      <c r="H512" s="158" t="str">
        <f t="shared" si="22"/>
        <v>CZK</v>
      </c>
      <c r="I512" s="159"/>
      <c r="J512" s="300" t="s">
        <v>1261</v>
      </c>
      <c r="L512" s="75">
        <f>G512*(1-'FORM-I'!$V$22/100)</f>
        <v>18.497509999999998</v>
      </c>
      <c r="N512" s="11" t="e">
        <f>VLOOKUP(B512,$B$11:B511,1,FALSE)</f>
        <v>#N/A</v>
      </c>
      <c r="AH512" s="306"/>
      <c r="AI512" s="305"/>
      <c r="AJ512" s="305"/>
      <c r="AK512" s="307"/>
      <c r="AL512" s="308"/>
    </row>
    <row r="513" spans="2:38" ht="14.4">
      <c r="B513" s="146">
        <v>9255795</v>
      </c>
      <c r="C513" s="147" t="s">
        <v>485</v>
      </c>
      <c r="D513" s="148">
        <v>100</v>
      </c>
      <c r="E513" s="149"/>
      <c r="F513" s="150"/>
      <c r="G513" s="88">
        <v>15.801019999999999</v>
      </c>
      <c r="H513" s="151" t="str">
        <f t="shared" si="22"/>
        <v>CZK</v>
      </c>
      <c r="I513" s="152"/>
      <c r="J513" s="300" t="s">
        <v>1262</v>
      </c>
      <c r="L513" s="75">
        <f>G513*(1-'FORM-I'!$V$22/100)</f>
        <v>15.801019999999999</v>
      </c>
      <c r="N513" s="11" t="e">
        <f>VLOOKUP(B513,$B$11:B512,1,FALSE)</f>
        <v>#N/A</v>
      </c>
      <c r="AH513" s="306"/>
      <c r="AI513" s="305"/>
      <c r="AJ513" s="305"/>
      <c r="AK513" s="307"/>
      <c r="AL513" s="308"/>
    </row>
    <row r="514" spans="2:38" ht="14.4">
      <c r="B514" s="115">
        <v>9255796</v>
      </c>
      <c r="C514" s="116" t="s">
        <v>486</v>
      </c>
      <c r="D514" s="117">
        <v>100</v>
      </c>
      <c r="E514" s="118"/>
      <c r="F514" s="119"/>
      <c r="G514" s="88">
        <v>15.975300000000001</v>
      </c>
      <c r="H514" s="121" t="str">
        <f t="shared" si="22"/>
        <v>CZK</v>
      </c>
      <c r="I514" s="122"/>
      <c r="J514" s="300" t="s">
        <v>1263</v>
      </c>
      <c r="L514" s="75">
        <f>G514*(1-'FORM-I'!$V$22/100)</f>
        <v>15.975300000000001</v>
      </c>
      <c r="N514" s="11" t="e">
        <f>VLOOKUP(B514,$B$11:B513,1,FALSE)</f>
        <v>#N/A</v>
      </c>
      <c r="AH514" s="306"/>
      <c r="AI514" s="305"/>
      <c r="AJ514" s="305"/>
      <c r="AK514" s="307"/>
      <c r="AL514" s="308"/>
    </row>
    <row r="515" spans="2:38" ht="14.4">
      <c r="B515" s="115">
        <v>9255797</v>
      </c>
      <c r="C515" s="116" t="s">
        <v>487</v>
      </c>
      <c r="D515" s="117">
        <v>100</v>
      </c>
      <c r="E515" s="118"/>
      <c r="F515" s="119"/>
      <c r="G515" s="88"/>
      <c r="H515" s="121" t="str">
        <f t="shared" si="22"/>
        <v/>
      </c>
      <c r="I515" s="122"/>
      <c r="J515" s="300"/>
      <c r="L515" s="75">
        <f>G515*(1-'FORM-I'!$V$22/100)</f>
        <v>0</v>
      </c>
      <c r="N515" s="11" t="e">
        <f>VLOOKUP(B515,$B$11:B514,1,FALSE)</f>
        <v>#N/A</v>
      </c>
      <c r="AH515" s="306"/>
      <c r="AI515" s="305"/>
      <c r="AJ515" s="305"/>
      <c r="AK515" s="307"/>
      <c r="AL515" s="308"/>
    </row>
    <row r="516" spans="2:38" ht="14.4">
      <c r="B516" s="115">
        <v>9255798</v>
      </c>
      <c r="C516" s="116" t="s">
        <v>488</v>
      </c>
      <c r="D516" s="117">
        <v>100</v>
      </c>
      <c r="E516" s="118"/>
      <c r="F516" s="119"/>
      <c r="G516" s="88">
        <v>16.563459999999999</v>
      </c>
      <c r="H516" s="121" t="str">
        <f t="shared" si="22"/>
        <v>CZK</v>
      </c>
      <c r="I516" s="122"/>
      <c r="J516" s="300" t="s">
        <v>1264</v>
      </c>
      <c r="L516" s="75">
        <f>G516*(1-'FORM-I'!$V$22/100)</f>
        <v>16.563459999999999</v>
      </c>
      <c r="N516" s="11" t="e">
        <f>VLOOKUP(B516,$B$11:B515,1,FALSE)</f>
        <v>#N/A</v>
      </c>
      <c r="AH516" s="306"/>
      <c r="AI516" s="305"/>
      <c r="AJ516" s="305"/>
      <c r="AK516" s="307"/>
      <c r="AL516" s="308"/>
    </row>
    <row r="517" spans="2:38" ht="14.4">
      <c r="B517" s="115">
        <v>9255799</v>
      </c>
      <c r="C517" s="116" t="s">
        <v>489</v>
      </c>
      <c r="D517" s="117">
        <v>100</v>
      </c>
      <c r="E517" s="118"/>
      <c r="F517" s="119"/>
      <c r="G517" s="88">
        <v>16.858809999999998</v>
      </c>
      <c r="H517" s="121" t="str">
        <f t="shared" si="22"/>
        <v>CZK</v>
      </c>
      <c r="I517" s="122"/>
      <c r="J517" s="300" t="s">
        <v>1265</v>
      </c>
      <c r="L517" s="75">
        <f>G517*(1-'FORM-I'!$V$22/100)</f>
        <v>16.858809999999998</v>
      </c>
      <c r="N517" s="11" t="e">
        <f>VLOOKUP(B517,$B$11:B516,1,FALSE)</f>
        <v>#N/A</v>
      </c>
      <c r="AH517" s="306"/>
      <c r="AI517" s="305"/>
      <c r="AJ517" s="305"/>
      <c r="AK517" s="307"/>
      <c r="AL517" s="308"/>
    </row>
    <row r="518" spans="2:38" ht="14.4">
      <c r="B518" s="115">
        <v>9255800</v>
      </c>
      <c r="C518" s="116" t="s">
        <v>490</v>
      </c>
      <c r="D518" s="117">
        <v>100</v>
      </c>
      <c r="E518" s="118"/>
      <c r="F518" s="119"/>
      <c r="G518" s="88">
        <v>17.151710000000001</v>
      </c>
      <c r="H518" s="121" t="str">
        <f t="shared" si="22"/>
        <v>CZK</v>
      </c>
      <c r="I518" s="122"/>
      <c r="J518" s="300" t="s">
        <v>1266</v>
      </c>
      <c r="L518" s="75">
        <f>G518*(1-'FORM-I'!$V$22/100)</f>
        <v>17.151710000000001</v>
      </c>
      <c r="N518" s="11" t="e">
        <f>VLOOKUP(B518,$B$11:B517,1,FALSE)</f>
        <v>#N/A</v>
      </c>
      <c r="AH518" s="306"/>
      <c r="AI518" s="305"/>
      <c r="AJ518" s="305"/>
      <c r="AK518" s="307"/>
      <c r="AL518" s="308"/>
    </row>
    <row r="519" spans="2:38" ht="14.4">
      <c r="B519" s="115">
        <v>9255801</v>
      </c>
      <c r="C519" s="116" t="s">
        <v>491</v>
      </c>
      <c r="D519" s="117">
        <v>100</v>
      </c>
      <c r="E519" s="118"/>
      <c r="F519" s="119"/>
      <c r="G519" s="88"/>
      <c r="H519" s="121" t="str">
        <f t="shared" si="22"/>
        <v/>
      </c>
      <c r="I519" s="122"/>
      <c r="J519" s="300"/>
      <c r="L519" s="75">
        <f>G519*(1-'FORM-I'!$V$22/100)</f>
        <v>0</v>
      </c>
      <c r="N519" s="11" t="e">
        <f>VLOOKUP(B519,$B$11:B518,1,FALSE)</f>
        <v>#N/A</v>
      </c>
      <c r="AH519" s="306"/>
      <c r="AI519" s="305"/>
      <c r="AJ519" s="305"/>
      <c r="AK519" s="307"/>
      <c r="AL519" s="308"/>
    </row>
    <row r="520" spans="2:38" ht="14.4">
      <c r="B520" s="115">
        <v>9255802</v>
      </c>
      <c r="C520" s="116" t="s">
        <v>492</v>
      </c>
      <c r="D520" s="117">
        <v>100</v>
      </c>
      <c r="E520" s="118"/>
      <c r="F520" s="119"/>
      <c r="G520" s="88"/>
      <c r="H520" s="121" t="str">
        <f t="shared" si="22"/>
        <v/>
      </c>
      <c r="I520" s="122"/>
      <c r="J520" s="300"/>
      <c r="L520" s="75">
        <f>G520*(1-'FORM-I'!$V$22/100)</f>
        <v>0</v>
      </c>
      <c r="N520" s="11" t="e">
        <f>VLOOKUP(B520,$B$11:B519,1,FALSE)</f>
        <v>#N/A</v>
      </c>
      <c r="AH520" s="306"/>
      <c r="AI520" s="305"/>
      <c r="AJ520" s="305"/>
      <c r="AK520" s="307"/>
      <c r="AL520" s="308"/>
    </row>
    <row r="521" spans="2:38" ht="14.4">
      <c r="B521" s="153">
        <v>9255803</v>
      </c>
      <c r="C521" s="154" t="s">
        <v>493</v>
      </c>
      <c r="D521" s="155">
        <v>100</v>
      </c>
      <c r="E521" s="156"/>
      <c r="F521" s="157"/>
      <c r="G521" s="88">
        <v>18.497509999999998</v>
      </c>
      <c r="H521" s="158" t="str">
        <f>IF(G521="","",$H$10)</f>
        <v>CZK</v>
      </c>
      <c r="I521" s="159"/>
      <c r="J521" s="300" t="s">
        <v>1267</v>
      </c>
      <c r="L521" s="75">
        <f>G521*(1-'FORM-I'!$V$22/100)</f>
        <v>18.497509999999998</v>
      </c>
      <c r="N521" s="11" t="e">
        <f>VLOOKUP(B521,$B$11:B520,1,FALSE)</f>
        <v>#N/A</v>
      </c>
      <c r="AH521" s="306"/>
      <c r="AI521" s="305"/>
      <c r="AJ521" s="305"/>
      <c r="AK521" s="307"/>
      <c r="AL521" s="308"/>
    </row>
    <row r="522" spans="2:38" ht="14.4">
      <c r="B522" s="130">
        <v>9255831</v>
      </c>
      <c r="C522" s="131" t="s">
        <v>494</v>
      </c>
      <c r="D522" s="132">
        <v>50</v>
      </c>
      <c r="E522" s="133"/>
      <c r="F522" s="134"/>
      <c r="G522" s="88">
        <v>61.367899999999999</v>
      </c>
      <c r="H522" s="136" t="str">
        <f>IF(G522="","",$H$10)</f>
        <v>CZK</v>
      </c>
      <c r="I522" s="137"/>
      <c r="J522" s="300" t="s">
        <v>1290</v>
      </c>
      <c r="L522" s="75">
        <f>G522*(1-'FORM-I'!$V$22/100)</f>
        <v>61.367899999999999</v>
      </c>
      <c r="N522" s="11" t="e">
        <f>VLOOKUP(B522,$B$11:B521,1,FALSE)</f>
        <v>#N/A</v>
      </c>
      <c r="AH522" s="306"/>
      <c r="AI522" s="305"/>
      <c r="AJ522" s="305"/>
      <c r="AK522" s="307"/>
      <c r="AL522" s="308"/>
    </row>
    <row r="523" spans="2:38" ht="14.4">
      <c r="B523" s="130"/>
      <c r="C523" s="131"/>
      <c r="D523" s="132"/>
      <c r="E523" s="133"/>
      <c r="F523" s="134"/>
      <c r="G523" s="88"/>
      <c r="H523" s="136"/>
      <c r="I523" s="137"/>
      <c r="J523" s="300"/>
      <c r="L523" s="75">
        <f>G523*(1-'FORM-I'!$V$22/100)</f>
        <v>0</v>
      </c>
      <c r="N523" s="11" t="e">
        <f>VLOOKUP(B523,$B$11:B522,1,FALSE)</f>
        <v>#N/A</v>
      </c>
      <c r="AH523" s="306"/>
      <c r="AI523" s="305"/>
      <c r="AJ523" s="305"/>
      <c r="AK523" s="307"/>
      <c r="AL523" s="308"/>
    </row>
    <row r="524" spans="2:38" ht="14.4">
      <c r="B524" s="146">
        <v>9257643</v>
      </c>
      <c r="C524" s="147" t="s">
        <v>495</v>
      </c>
      <c r="D524" s="148">
        <v>1</v>
      </c>
      <c r="E524" s="149"/>
      <c r="F524" s="150"/>
      <c r="G524" s="88">
        <v>1769.17669</v>
      </c>
      <c r="H524" s="151" t="str">
        <f t="shared" ref="H524:H529" si="23">IF(G524="","",$H$10)</f>
        <v>CZK</v>
      </c>
      <c r="I524" s="152"/>
      <c r="J524" s="300" t="s">
        <v>1442</v>
      </c>
      <c r="L524" s="75">
        <f>G524*(1-'FORM-I'!$V$22/100)</f>
        <v>1769.17669</v>
      </c>
      <c r="N524" s="11" t="e">
        <f>VLOOKUP(B524,$B$11:B523,1,FALSE)</f>
        <v>#N/A</v>
      </c>
      <c r="AH524" s="306"/>
      <c r="AI524" s="305"/>
      <c r="AJ524" s="305"/>
      <c r="AK524" s="307"/>
      <c r="AL524" s="308"/>
    </row>
    <row r="525" spans="2:38" ht="14.4">
      <c r="B525" s="115">
        <v>9257645</v>
      </c>
      <c r="C525" s="116" t="s">
        <v>496</v>
      </c>
      <c r="D525" s="117">
        <v>1</v>
      </c>
      <c r="E525" s="118"/>
      <c r="F525" s="119"/>
      <c r="G525" s="88">
        <v>2919.1355600000002</v>
      </c>
      <c r="H525" s="121" t="str">
        <f t="shared" si="23"/>
        <v>CZK</v>
      </c>
      <c r="I525" s="122"/>
      <c r="J525" s="300" t="s">
        <v>1443</v>
      </c>
      <c r="L525" s="75">
        <f>G525*(1-'FORM-I'!$V$22/100)</f>
        <v>2919.1355600000002</v>
      </c>
      <c r="N525" s="11" t="e">
        <f>VLOOKUP(B525,$B$11:B524,1,FALSE)</f>
        <v>#N/A</v>
      </c>
      <c r="AH525" s="306"/>
      <c r="AI525" s="305"/>
      <c r="AJ525" s="305"/>
      <c r="AK525" s="307"/>
      <c r="AL525" s="308"/>
    </row>
    <row r="526" spans="2:38" ht="14.4">
      <c r="B526" s="115">
        <v>9257647</v>
      </c>
      <c r="C526" s="116" t="s">
        <v>497</v>
      </c>
      <c r="D526" s="117">
        <v>1</v>
      </c>
      <c r="E526" s="118"/>
      <c r="F526" s="119"/>
      <c r="G526" s="88">
        <v>2515.7653300000002</v>
      </c>
      <c r="H526" s="121" t="str">
        <f t="shared" si="23"/>
        <v>CZK</v>
      </c>
      <c r="I526" s="122"/>
      <c r="J526" s="300" t="s">
        <v>1444</v>
      </c>
      <c r="L526" s="75">
        <f>G526*(1-'FORM-I'!$V$22/100)</f>
        <v>2515.7653300000002</v>
      </c>
      <c r="N526" s="11" t="e">
        <f>VLOOKUP(B526,$B$11:B525,1,FALSE)</f>
        <v>#N/A</v>
      </c>
      <c r="AH526" s="306"/>
      <c r="AI526" s="305"/>
      <c r="AJ526" s="305"/>
      <c r="AK526" s="307"/>
      <c r="AL526" s="308"/>
    </row>
    <row r="527" spans="2:38" ht="14.4">
      <c r="B527" s="153">
        <v>9257649</v>
      </c>
      <c r="C527" s="154" t="s">
        <v>498</v>
      </c>
      <c r="D527" s="155">
        <v>1</v>
      </c>
      <c r="E527" s="156"/>
      <c r="F527" s="157"/>
      <c r="G527" s="88">
        <v>3911.6410299999998</v>
      </c>
      <c r="H527" s="158" t="str">
        <f t="shared" si="23"/>
        <v>CZK</v>
      </c>
      <c r="I527" s="159"/>
      <c r="J527" s="300" t="s">
        <v>1445</v>
      </c>
      <c r="L527" s="75">
        <f>G527*(1-'FORM-I'!$V$22/100)</f>
        <v>3911.6410299999998</v>
      </c>
      <c r="N527" s="11" t="e">
        <f>VLOOKUP(B527,$B$11:B526,1,FALSE)</f>
        <v>#N/A</v>
      </c>
      <c r="AH527" s="306"/>
      <c r="AI527" s="305"/>
      <c r="AJ527" s="305"/>
      <c r="AK527" s="307"/>
      <c r="AL527" s="308"/>
    </row>
    <row r="528" spans="2:38" ht="14.4">
      <c r="B528" s="146">
        <v>9257703</v>
      </c>
      <c r="C528" s="147" t="s">
        <v>499</v>
      </c>
      <c r="D528" s="148">
        <v>200</v>
      </c>
      <c r="E528" s="149"/>
      <c r="F528" s="150"/>
      <c r="G528" s="88">
        <v>6.12852</v>
      </c>
      <c r="H528" s="151" t="str">
        <f t="shared" si="23"/>
        <v>CZK</v>
      </c>
      <c r="I528" s="152"/>
      <c r="J528" s="300" t="s">
        <v>1455</v>
      </c>
      <c r="L528" s="75">
        <f>G528*(1-'FORM-I'!$V$22/100)</f>
        <v>6.12852</v>
      </c>
      <c r="N528" s="11" t="e">
        <f>VLOOKUP(B528,$B$11:B527,1,FALSE)</f>
        <v>#N/A</v>
      </c>
      <c r="AH528" s="306"/>
      <c r="AI528" s="305"/>
      <c r="AJ528" s="305"/>
      <c r="AK528" s="307"/>
      <c r="AL528" s="308"/>
    </row>
    <row r="529" spans="2:38" ht="14.4">
      <c r="B529" s="115">
        <v>9257704</v>
      </c>
      <c r="C529" s="116" t="s">
        <v>500</v>
      </c>
      <c r="D529" s="117">
        <v>200</v>
      </c>
      <c r="E529" s="118"/>
      <c r="F529" s="119"/>
      <c r="G529" s="88">
        <v>6.12852</v>
      </c>
      <c r="H529" s="121" t="str">
        <f t="shared" si="23"/>
        <v>CZK</v>
      </c>
      <c r="I529" s="122"/>
      <c r="J529" s="300" t="s">
        <v>1456</v>
      </c>
      <c r="L529" s="75">
        <f>G529*(1-'FORM-I'!$V$22/100)</f>
        <v>6.12852</v>
      </c>
      <c r="N529" s="11" t="e">
        <f>VLOOKUP(B529,$B$11:B528,1,FALSE)</f>
        <v>#N/A</v>
      </c>
      <c r="AH529" s="306"/>
      <c r="AI529" s="305"/>
      <c r="AJ529" s="305"/>
      <c r="AK529" s="307"/>
      <c r="AL529" s="308"/>
    </row>
    <row r="530" spans="2:38" ht="14.4">
      <c r="B530" s="115">
        <v>9257705</v>
      </c>
      <c r="C530" s="116" t="s">
        <v>501</v>
      </c>
      <c r="D530" s="117">
        <v>200</v>
      </c>
      <c r="E530" s="118"/>
      <c r="F530" s="119"/>
      <c r="G530" s="88">
        <v>6.12852</v>
      </c>
      <c r="H530" s="121" t="str">
        <f>IF(G530="","",$H$10)</f>
        <v>CZK</v>
      </c>
      <c r="I530" s="122"/>
      <c r="J530" s="300" t="s">
        <v>1457</v>
      </c>
      <c r="L530" s="75">
        <f>G530*(1-'FORM-I'!$V$22/100)</f>
        <v>6.12852</v>
      </c>
      <c r="N530" s="11" t="e">
        <f>VLOOKUP(B530,$B$11:B529,1,FALSE)</f>
        <v>#N/A</v>
      </c>
      <c r="AH530" s="306"/>
      <c r="AI530" s="305"/>
      <c r="AJ530" s="305"/>
      <c r="AK530" s="307"/>
      <c r="AL530" s="308"/>
    </row>
    <row r="531" spans="2:38" ht="14.4">
      <c r="B531" s="115">
        <v>9270185</v>
      </c>
      <c r="C531" s="116" t="s">
        <v>502</v>
      </c>
      <c r="D531" s="117">
        <v>200</v>
      </c>
      <c r="E531" s="118"/>
      <c r="F531" s="119"/>
      <c r="G531" s="88">
        <v>2.7229399999999999</v>
      </c>
      <c r="H531" s="121" t="str">
        <f>IF(G531="","",$H$10)</f>
        <v>CZK</v>
      </c>
      <c r="I531" s="122"/>
      <c r="J531" s="300" t="s">
        <v>1477</v>
      </c>
      <c r="L531" s="75">
        <f>G531*(1-'FORM-I'!$V$22/100)</f>
        <v>2.7229399999999999</v>
      </c>
      <c r="N531" s="11" t="e">
        <f>VLOOKUP(B531,$B$11:B530,1,FALSE)</f>
        <v>#N/A</v>
      </c>
      <c r="AH531" s="306"/>
      <c r="AI531" s="305"/>
      <c r="AJ531" s="305"/>
      <c r="AK531" s="307"/>
      <c r="AL531" s="308"/>
    </row>
    <row r="532" spans="2:38" ht="14.4">
      <c r="B532" s="115">
        <v>9270186</v>
      </c>
      <c r="C532" s="116" t="s">
        <v>503</v>
      </c>
      <c r="D532" s="117">
        <v>200</v>
      </c>
      <c r="E532" s="118"/>
      <c r="F532" s="119"/>
      <c r="G532" s="88">
        <v>2.7229399999999999</v>
      </c>
      <c r="H532" s="121" t="str">
        <f t="shared" ref="H532:H534" si="24">IF(G532="","",$H$10)</f>
        <v>CZK</v>
      </c>
      <c r="I532" s="122"/>
      <c r="J532" s="300" t="s">
        <v>1478</v>
      </c>
      <c r="L532" s="75">
        <f>G532*(1-'FORM-I'!$V$22/100)</f>
        <v>2.7229399999999999</v>
      </c>
      <c r="N532" s="11" t="e">
        <f>VLOOKUP(B532,$B$11:B531,1,FALSE)</f>
        <v>#N/A</v>
      </c>
      <c r="AH532" s="306"/>
      <c r="AI532" s="305"/>
      <c r="AJ532" s="305"/>
      <c r="AK532" s="307"/>
      <c r="AL532" s="308"/>
    </row>
    <row r="533" spans="2:38" ht="14.4">
      <c r="B533" s="153">
        <v>9270187</v>
      </c>
      <c r="C533" s="154" t="s">
        <v>504</v>
      </c>
      <c r="D533" s="155">
        <v>200</v>
      </c>
      <c r="E533" s="156"/>
      <c r="F533" s="157"/>
      <c r="G533" s="88">
        <v>2.7229399999999999</v>
      </c>
      <c r="H533" s="158" t="str">
        <f t="shared" si="24"/>
        <v>CZK</v>
      </c>
      <c r="I533" s="159"/>
      <c r="J533" s="300" t="s">
        <v>1479</v>
      </c>
      <c r="L533" s="75">
        <f>G533*(1-'FORM-I'!$V$22/100)</f>
        <v>2.7229399999999999</v>
      </c>
      <c r="N533" s="11" t="e">
        <f>VLOOKUP(B533,$B$11:B532,1,FALSE)</f>
        <v>#N/A</v>
      </c>
      <c r="AH533" s="306"/>
      <c r="AI533" s="305"/>
      <c r="AJ533" s="305"/>
      <c r="AK533" s="307"/>
      <c r="AL533" s="308"/>
    </row>
    <row r="534" spans="2:38" ht="14.4">
      <c r="B534" s="130">
        <v>9123080</v>
      </c>
      <c r="C534" s="131" t="s">
        <v>505</v>
      </c>
      <c r="D534" s="132">
        <v>150</v>
      </c>
      <c r="E534" s="133"/>
      <c r="F534" s="134"/>
      <c r="G534" s="88"/>
      <c r="H534" s="136" t="str">
        <f t="shared" si="24"/>
        <v/>
      </c>
      <c r="I534" s="137"/>
      <c r="J534" s="300"/>
      <c r="L534" s="75">
        <f>G534*(1-'FORM-I'!$V$22/100)</f>
        <v>0</v>
      </c>
      <c r="N534" s="11" t="e">
        <f>VLOOKUP(B534,$B$11:B533,1,FALSE)</f>
        <v>#N/A</v>
      </c>
      <c r="AH534" s="306"/>
      <c r="AI534" s="305"/>
      <c r="AJ534" s="305"/>
      <c r="AK534" s="307"/>
      <c r="AL534" s="308"/>
    </row>
    <row r="535" spans="2:38" ht="14.4">
      <c r="B535" s="130"/>
      <c r="C535" s="131"/>
      <c r="D535" s="132"/>
      <c r="E535" s="133"/>
      <c r="F535" s="134"/>
      <c r="G535" s="88"/>
      <c r="H535" s="136"/>
      <c r="I535" s="137"/>
      <c r="J535" s="300"/>
      <c r="L535" s="75">
        <f>G535*(1-'FORM-I'!$V$22/100)</f>
        <v>0</v>
      </c>
      <c r="N535" s="11" t="e">
        <f>VLOOKUP(B535,$B$11:B534,1,FALSE)</f>
        <v>#N/A</v>
      </c>
      <c r="AH535" s="306"/>
      <c r="AI535" s="305"/>
      <c r="AJ535" s="305"/>
      <c r="AK535" s="307"/>
      <c r="AL535" s="308"/>
    </row>
    <row r="536" spans="2:38" ht="14.4">
      <c r="B536" s="146">
        <v>9283178</v>
      </c>
      <c r="C536" s="147" t="s">
        <v>506</v>
      </c>
      <c r="D536" s="148">
        <v>1</v>
      </c>
      <c r="E536" s="149"/>
      <c r="F536" s="150"/>
      <c r="G536" s="88">
        <v>825.32597999999996</v>
      </c>
      <c r="H536" s="151" t="str">
        <f t="shared" ref="H536:H542" si="25">IF(G536="","",$H$10)</f>
        <v>CZK</v>
      </c>
      <c r="I536" s="152"/>
      <c r="J536" s="300" t="s">
        <v>1497</v>
      </c>
      <c r="L536" s="75">
        <f>G536*(1-'FORM-I'!$V$22/100)</f>
        <v>825.32597999999996</v>
      </c>
      <c r="N536" s="11" t="e">
        <f>VLOOKUP(B536,$B$11:B535,1,FALSE)</f>
        <v>#N/A</v>
      </c>
      <c r="AH536" s="306"/>
      <c r="AI536" s="305"/>
      <c r="AJ536" s="305"/>
      <c r="AK536" s="307"/>
      <c r="AL536" s="308"/>
    </row>
    <row r="537" spans="2:38" ht="14.4">
      <c r="B537" s="115">
        <v>9283179</v>
      </c>
      <c r="C537" s="116" t="s">
        <v>507</v>
      </c>
      <c r="D537" s="117">
        <v>1</v>
      </c>
      <c r="E537" s="118"/>
      <c r="F537" s="119"/>
      <c r="G537" s="88">
        <v>872.05524000000003</v>
      </c>
      <c r="H537" s="121" t="str">
        <f t="shared" si="25"/>
        <v>CZK</v>
      </c>
      <c r="I537" s="122"/>
      <c r="J537" s="300" t="s">
        <v>1498</v>
      </c>
      <c r="L537" s="75">
        <f>G537*(1-'FORM-I'!$V$22/100)</f>
        <v>872.05524000000003</v>
      </c>
      <c r="N537" s="11" t="e">
        <f>VLOOKUP(B537,$B$11:B536,1,FALSE)</f>
        <v>#N/A</v>
      </c>
      <c r="AH537" s="306"/>
      <c r="AI537" s="305"/>
      <c r="AJ537" s="305"/>
      <c r="AK537" s="307"/>
      <c r="AL537" s="308"/>
    </row>
    <row r="538" spans="2:38" ht="14.4">
      <c r="B538" s="115">
        <v>9283180</v>
      </c>
      <c r="C538" s="116" t="s">
        <v>508</v>
      </c>
      <c r="D538" s="117">
        <v>1</v>
      </c>
      <c r="E538" s="118"/>
      <c r="F538" s="119"/>
      <c r="G538" s="88">
        <v>918.78985999999998</v>
      </c>
      <c r="H538" s="121" t="str">
        <f t="shared" si="25"/>
        <v>CZK</v>
      </c>
      <c r="I538" s="122"/>
      <c r="J538" s="300" t="s">
        <v>1499</v>
      </c>
      <c r="L538" s="75">
        <f>G538*(1-'FORM-I'!$V$22/100)</f>
        <v>918.78985999999998</v>
      </c>
      <c r="N538" s="11" t="e">
        <f>VLOOKUP(B538,$B$11:B537,1,FALSE)</f>
        <v>#N/A</v>
      </c>
      <c r="AH538" s="306"/>
      <c r="AI538" s="305"/>
      <c r="AJ538" s="305"/>
      <c r="AK538" s="307"/>
      <c r="AL538" s="308"/>
    </row>
    <row r="539" spans="2:38" ht="14.4">
      <c r="B539" s="115">
        <v>9283181</v>
      </c>
      <c r="C539" s="116" t="s">
        <v>509</v>
      </c>
      <c r="D539" s="117">
        <v>1</v>
      </c>
      <c r="E539" s="118"/>
      <c r="F539" s="119"/>
      <c r="G539" s="88">
        <v>965.52719000000002</v>
      </c>
      <c r="H539" s="121" t="str">
        <f t="shared" si="25"/>
        <v>CZK</v>
      </c>
      <c r="I539" s="122"/>
      <c r="J539" s="300" t="s">
        <v>1500</v>
      </c>
      <c r="L539" s="75">
        <f>G539*(1-'FORM-I'!$V$22/100)</f>
        <v>965.52719000000002</v>
      </c>
      <c r="N539" s="11" t="e">
        <f>VLOOKUP(B539,$B$11:B538,1,FALSE)</f>
        <v>#N/A</v>
      </c>
      <c r="AH539" s="306"/>
      <c r="AI539" s="305"/>
      <c r="AJ539" s="305"/>
      <c r="AK539" s="307"/>
      <c r="AL539" s="308"/>
    </row>
    <row r="540" spans="2:38" ht="14.4">
      <c r="B540" s="115">
        <v>9283182</v>
      </c>
      <c r="C540" s="116" t="s">
        <v>510</v>
      </c>
      <c r="D540" s="117">
        <v>1</v>
      </c>
      <c r="E540" s="118"/>
      <c r="F540" s="119"/>
      <c r="G540" s="88">
        <v>1058.9617900000001</v>
      </c>
      <c r="H540" s="121" t="str">
        <f t="shared" si="25"/>
        <v>CZK</v>
      </c>
      <c r="I540" s="122"/>
      <c r="J540" s="300" t="s">
        <v>1501</v>
      </c>
      <c r="L540" s="75">
        <f>G540*(1-'FORM-I'!$V$22/100)</f>
        <v>1058.9617900000001</v>
      </c>
      <c r="N540" s="11" t="e">
        <f>VLOOKUP(B540,$B$11:B539,1,FALSE)</f>
        <v>#N/A</v>
      </c>
      <c r="AH540" s="306"/>
      <c r="AI540" s="305"/>
      <c r="AJ540" s="305"/>
      <c r="AK540" s="307"/>
      <c r="AL540" s="308"/>
    </row>
    <row r="541" spans="2:38" ht="14.4">
      <c r="B541" s="115">
        <v>9283183</v>
      </c>
      <c r="C541" s="116" t="s">
        <v>511</v>
      </c>
      <c r="D541" s="117">
        <v>1</v>
      </c>
      <c r="E541" s="118"/>
      <c r="F541" s="119"/>
      <c r="G541" s="88">
        <v>1152.39642</v>
      </c>
      <c r="H541" s="121" t="str">
        <f t="shared" si="25"/>
        <v>CZK</v>
      </c>
      <c r="I541" s="122"/>
      <c r="J541" s="300" t="s">
        <v>1502</v>
      </c>
      <c r="L541" s="75">
        <f>G541*(1-'FORM-I'!$V$22/100)</f>
        <v>1152.39642</v>
      </c>
      <c r="N541" s="11" t="e">
        <f>VLOOKUP(B541,$B$11:B540,1,FALSE)</f>
        <v>#N/A</v>
      </c>
      <c r="AH541" s="306"/>
      <c r="AI541" s="305"/>
      <c r="AJ541" s="305"/>
      <c r="AK541" s="307"/>
      <c r="AL541" s="308"/>
    </row>
    <row r="542" spans="2:38" ht="14.4">
      <c r="B542" s="153">
        <v>9283184</v>
      </c>
      <c r="C542" s="154" t="s">
        <v>512</v>
      </c>
      <c r="D542" s="155">
        <v>1</v>
      </c>
      <c r="E542" s="156"/>
      <c r="F542" s="157"/>
      <c r="G542" s="88">
        <v>1245.8336200000001</v>
      </c>
      <c r="H542" s="158" t="str">
        <f t="shared" si="25"/>
        <v>CZK</v>
      </c>
      <c r="I542" s="159"/>
      <c r="J542" s="300" t="s">
        <v>1503</v>
      </c>
      <c r="L542" s="75">
        <f>G542*(1-'FORM-I'!$V$22/100)</f>
        <v>1245.8336200000001</v>
      </c>
      <c r="N542" s="11" t="e">
        <f>VLOOKUP(B542,$B$11:B541,1,FALSE)</f>
        <v>#N/A</v>
      </c>
      <c r="AH542" s="306"/>
      <c r="AI542" s="305"/>
      <c r="AJ542" s="305"/>
      <c r="AK542" s="307"/>
      <c r="AL542" s="308"/>
    </row>
    <row r="543" spans="2:38" ht="14.4">
      <c r="B543" s="153"/>
      <c r="C543" s="154"/>
      <c r="D543" s="155"/>
      <c r="E543" s="156"/>
      <c r="F543" s="157"/>
      <c r="G543" s="88"/>
      <c r="H543" s="158"/>
      <c r="I543" s="159"/>
      <c r="J543" s="300"/>
      <c r="L543" s="75">
        <f>G543*(1-'FORM-I'!$V$22/100)</f>
        <v>0</v>
      </c>
      <c r="N543" s="11" t="e">
        <f>VLOOKUP(B543,$B$11:B542,1,FALSE)</f>
        <v>#N/A</v>
      </c>
      <c r="AH543" s="306"/>
      <c r="AI543" s="305"/>
      <c r="AJ543" s="305"/>
      <c r="AK543" s="307"/>
      <c r="AL543" s="308"/>
    </row>
    <row r="544" spans="2:38" ht="14.4">
      <c r="B544" s="146">
        <v>9283185</v>
      </c>
      <c r="C544" s="147" t="s">
        <v>513</v>
      </c>
      <c r="D544" s="148">
        <v>1</v>
      </c>
      <c r="E544" s="149"/>
      <c r="F544" s="150"/>
      <c r="G544" s="88"/>
      <c r="H544" s="151" t="str">
        <f t="shared" ref="H544:H567" si="26">IF(G544="","",$H$10)</f>
        <v/>
      </c>
      <c r="I544" s="152"/>
      <c r="J544" s="300"/>
      <c r="L544" s="75">
        <f>G544*(1-'FORM-I'!$V$22/100)</f>
        <v>0</v>
      </c>
      <c r="N544" s="11" t="e">
        <f>VLOOKUP(B544,$B$11:B543,1,FALSE)</f>
        <v>#N/A</v>
      </c>
      <c r="AH544" s="306"/>
      <c r="AI544" s="305"/>
      <c r="AJ544" s="305"/>
      <c r="AK544" s="307"/>
      <c r="AL544" s="308"/>
    </row>
    <row r="545" spans="2:38" ht="14.4">
      <c r="B545" s="115">
        <v>9283186</v>
      </c>
      <c r="C545" s="116" t="s">
        <v>514</v>
      </c>
      <c r="D545" s="117">
        <v>1</v>
      </c>
      <c r="E545" s="118"/>
      <c r="F545" s="119"/>
      <c r="G545" s="88"/>
      <c r="H545" s="121" t="str">
        <f t="shared" si="26"/>
        <v/>
      </c>
      <c r="I545" s="122"/>
      <c r="J545" s="300"/>
      <c r="L545" s="75">
        <f>G545*(1-'FORM-I'!$V$22/100)</f>
        <v>0</v>
      </c>
      <c r="N545" s="11" t="e">
        <f>VLOOKUP(B545,$B$11:B544,1,FALSE)</f>
        <v>#N/A</v>
      </c>
      <c r="AH545" s="306"/>
      <c r="AI545" s="305"/>
      <c r="AJ545" s="305"/>
      <c r="AK545" s="307"/>
      <c r="AL545" s="308"/>
    </row>
    <row r="546" spans="2:38" ht="14.4">
      <c r="B546" s="115">
        <v>9283187</v>
      </c>
      <c r="C546" s="116" t="s">
        <v>515</v>
      </c>
      <c r="D546" s="117">
        <v>1</v>
      </c>
      <c r="E546" s="118"/>
      <c r="F546" s="119"/>
      <c r="G546" s="88"/>
      <c r="H546" s="121" t="str">
        <f t="shared" si="26"/>
        <v/>
      </c>
      <c r="I546" s="122"/>
      <c r="J546" s="300"/>
      <c r="L546" s="75">
        <f>G546*(1-'FORM-I'!$V$22/100)</f>
        <v>0</v>
      </c>
      <c r="N546" s="11" t="e">
        <f>VLOOKUP(B546,$B$11:B545,1,FALSE)</f>
        <v>#N/A</v>
      </c>
      <c r="AH546" s="306"/>
      <c r="AI546" s="305"/>
      <c r="AJ546" s="305"/>
      <c r="AK546" s="307"/>
      <c r="AL546" s="308"/>
    </row>
    <row r="547" spans="2:38" ht="14.4">
      <c r="B547" s="115">
        <v>9283188</v>
      </c>
      <c r="C547" s="116" t="s">
        <v>516</v>
      </c>
      <c r="D547" s="117">
        <v>1</v>
      </c>
      <c r="E547" s="118"/>
      <c r="F547" s="119"/>
      <c r="G547" s="88"/>
      <c r="H547" s="121" t="str">
        <f t="shared" si="26"/>
        <v/>
      </c>
      <c r="I547" s="122"/>
      <c r="J547" s="300"/>
      <c r="L547" s="75">
        <f>G547*(1-'FORM-I'!$V$22/100)</f>
        <v>0</v>
      </c>
      <c r="N547" s="11" t="e">
        <f>VLOOKUP(B547,$B$11:B546,1,FALSE)</f>
        <v>#N/A</v>
      </c>
      <c r="AH547" s="306"/>
      <c r="AI547" s="305"/>
      <c r="AJ547" s="305"/>
      <c r="AK547" s="307"/>
      <c r="AL547" s="308"/>
    </row>
    <row r="548" spans="2:38" ht="14.4">
      <c r="B548" s="115">
        <v>9283228</v>
      </c>
      <c r="C548" s="116" t="s">
        <v>517</v>
      </c>
      <c r="D548" s="117">
        <v>1</v>
      </c>
      <c r="E548" s="118"/>
      <c r="F548" s="119"/>
      <c r="G548" s="88"/>
      <c r="H548" s="121" t="str">
        <f t="shared" si="26"/>
        <v/>
      </c>
      <c r="I548" s="122"/>
      <c r="J548" s="300"/>
      <c r="L548" s="75">
        <f>G548*(1-'FORM-I'!$V$22/100)</f>
        <v>0</v>
      </c>
      <c r="N548" s="11" t="e">
        <f>VLOOKUP(B548,$B$11:B547,1,FALSE)</f>
        <v>#N/A</v>
      </c>
      <c r="AH548" s="306"/>
      <c r="AI548" s="305"/>
      <c r="AJ548" s="305"/>
      <c r="AK548" s="307"/>
      <c r="AL548" s="308"/>
    </row>
    <row r="549" spans="2:38" ht="14.4">
      <c r="B549" s="115">
        <v>9283229</v>
      </c>
      <c r="C549" s="116" t="s">
        <v>518</v>
      </c>
      <c r="D549" s="117">
        <v>1</v>
      </c>
      <c r="E549" s="118"/>
      <c r="F549" s="119"/>
      <c r="G549" s="88">
        <v>409.12</v>
      </c>
      <c r="H549" s="121" t="str">
        <f t="shared" si="26"/>
        <v>CZK</v>
      </c>
      <c r="I549" s="122"/>
      <c r="J549" s="300" t="s">
        <v>1504</v>
      </c>
      <c r="L549" s="75">
        <f>G549*(1-'FORM-I'!$V$22/100)</f>
        <v>409.12</v>
      </c>
      <c r="N549" s="11" t="e">
        <f>VLOOKUP(B549,$B$11:B548,1,FALSE)</f>
        <v>#N/A</v>
      </c>
      <c r="AH549" s="306"/>
      <c r="AI549" s="305"/>
      <c r="AJ549" s="305"/>
      <c r="AK549" s="307"/>
      <c r="AL549" s="308"/>
    </row>
    <row r="550" spans="2:38" ht="14.4">
      <c r="B550" s="115">
        <v>9283231</v>
      </c>
      <c r="C550" s="116" t="s">
        <v>519</v>
      </c>
      <c r="D550" s="117">
        <v>1</v>
      </c>
      <c r="E550" s="118"/>
      <c r="F550" s="119"/>
      <c r="G550" s="88">
        <v>722.48258999999996</v>
      </c>
      <c r="H550" s="121" t="str">
        <f t="shared" si="26"/>
        <v>CZK</v>
      </c>
      <c r="I550" s="122"/>
      <c r="J550" s="300" t="s">
        <v>1505</v>
      </c>
      <c r="L550" s="75">
        <f>G550*(1-'FORM-I'!$V$22/100)</f>
        <v>722.48258999999996</v>
      </c>
      <c r="N550" s="11" t="e">
        <f>VLOOKUP(B550,$B$11:B549,1,FALSE)</f>
        <v>#N/A</v>
      </c>
      <c r="AH550" s="306"/>
      <c r="AI550" s="305"/>
      <c r="AJ550" s="305"/>
      <c r="AK550" s="307"/>
      <c r="AL550" s="308"/>
    </row>
    <row r="551" spans="2:38" ht="14.4">
      <c r="B551" s="115">
        <v>9283232</v>
      </c>
      <c r="C551" s="116" t="s">
        <v>520</v>
      </c>
      <c r="D551" s="117">
        <v>1</v>
      </c>
      <c r="E551" s="118"/>
      <c r="F551" s="119"/>
      <c r="G551" s="88">
        <v>931.38562999999999</v>
      </c>
      <c r="H551" s="121" t="str">
        <f t="shared" si="26"/>
        <v>CZK</v>
      </c>
      <c r="I551" s="122"/>
      <c r="J551" s="300" t="s">
        <v>1506</v>
      </c>
      <c r="L551" s="75">
        <f>G551*(1-'FORM-I'!$V$22/100)</f>
        <v>931.38562999999999</v>
      </c>
      <c r="N551" s="11" t="e">
        <f>VLOOKUP(B551,$B$11:B550,1,FALSE)</f>
        <v>#N/A</v>
      </c>
      <c r="AH551" s="306"/>
      <c r="AI551" s="305"/>
      <c r="AJ551" s="305"/>
      <c r="AK551" s="307"/>
      <c r="AL551" s="308"/>
    </row>
    <row r="552" spans="2:38" ht="14.4">
      <c r="B552" s="115">
        <v>9283241</v>
      </c>
      <c r="C552" s="116" t="s">
        <v>521</v>
      </c>
      <c r="D552" s="117">
        <v>1</v>
      </c>
      <c r="E552" s="118"/>
      <c r="F552" s="119"/>
      <c r="G552" s="88"/>
      <c r="H552" s="121" t="str">
        <f t="shared" si="26"/>
        <v/>
      </c>
      <c r="I552" s="122"/>
      <c r="J552" s="300"/>
      <c r="L552" s="75">
        <f>G552*(1-'FORM-I'!$V$22/100)</f>
        <v>0</v>
      </c>
      <c r="N552" s="11" t="e">
        <f>VLOOKUP(B552,$B$11:B551,1,FALSE)</f>
        <v>#N/A</v>
      </c>
      <c r="AH552" s="306"/>
      <c r="AI552" s="305"/>
      <c r="AJ552" s="305"/>
      <c r="AK552" s="307"/>
      <c r="AL552" s="308"/>
    </row>
    <row r="553" spans="2:38" ht="14.4">
      <c r="B553" s="115">
        <v>9283242</v>
      </c>
      <c r="C553" s="116" t="s">
        <v>522</v>
      </c>
      <c r="D553" s="117">
        <v>1</v>
      </c>
      <c r="E553" s="118"/>
      <c r="F553" s="119"/>
      <c r="G553" s="88"/>
      <c r="H553" s="121" t="str">
        <f t="shared" si="26"/>
        <v/>
      </c>
      <c r="I553" s="122"/>
      <c r="J553" s="300"/>
      <c r="L553" s="75">
        <f>G553*(1-'FORM-I'!$V$22/100)</f>
        <v>0</v>
      </c>
      <c r="N553" s="11" t="e">
        <f>VLOOKUP(B553,$B$11:B552,1,FALSE)</f>
        <v>#N/A</v>
      </c>
      <c r="AH553" s="306"/>
      <c r="AI553" s="305"/>
      <c r="AJ553" s="305"/>
      <c r="AK553" s="307"/>
      <c r="AL553" s="308"/>
    </row>
    <row r="554" spans="2:38" ht="14.4">
      <c r="B554" s="115">
        <v>9283244</v>
      </c>
      <c r="C554" s="116" t="s">
        <v>523</v>
      </c>
      <c r="D554" s="117">
        <v>1</v>
      </c>
      <c r="E554" s="118"/>
      <c r="F554" s="119"/>
      <c r="G554" s="88"/>
      <c r="H554" s="121" t="str">
        <f t="shared" si="26"/>
        <v/>
      </c>
      <c r="I554" s="122"/>
      <c r="J554" s="300"/>
      <c r="L554" s="75">
        <f>G554*(1-'FORM-I'!$V$22/100)</f>
        <v>0</v>
      </c>
      <c r="N554" s="11" t="e">
        <f>VLOOKUP(B554,$B$11:B553,1,FALSE)</f>
        <v>#N/A</v>
      </c>
      <c r="AH554" s="306"/>
      <c r="AI554" s="305"/>
      <c r="AJ554" s="305"/>
      <c r="AK554" s="307"/>
      <c r="AL554" s="308"/>
    </row>
    <row r="555" spans="2:38" ht="14.4">
      <c r="B555" s="153">
        <v>9283245</v>
      </c>
      <c r="C555" s="154" t="s">
        <v>524</v>
      </c>
      <c r="D555" s="155">
        <v>1</v>
      </c>
      <c r="E555" s="156"/>
      <c r="F555" s="157"/>
      <c r="G555" s="88"/>
      <c r="H555" s="158" t="str">
        <f t="shared" si="26"/>
        <v/>
      </c>
      <c r="I555" s="159"/>
      <c r="J555" s="300"/>
      <c r="L555" s="75">
        <f>G555*(1-'FORM-I'!$V$22/100)</f>
        <v>0</v>
      </c>
      <c r="N555" s="11" t="e">
        <f>VLOOKUP(B555,$B$11:B554,1,FALSE)</f>
        <v>#N/A</v>
      </c>
      <c r="AH555" s="306"/>
      <c r="AI555" s="305"/>
      <c r="AJ555" s="305"/>
      <c r="AK555" s="307"/>
      <c r="AL555" s="308"/>
    </row>
    <row r="556" spans="2:38" ht="14.4">
      <c r="B556" s="146">
        <v>9283189</v>
      </c>
      <c r="C556" s="147" t="s">
        <v>525</v>
      </c>
      <c r="D556" s="148">
        <v>1</v>
      </c>
      <c r="E556" s="149"/>
      <c r="F556" s="150"/>
      <c r="G556" s="88"/>
      <c r="H556" s="151" t="str">
        <f t="shared" si="26"/>
        <v/>
      </c>
      <c r="I556" s="152"/>
      <c r="J556" s="300"/>
      <c r="L556" s="75">
        <f>G556*(1-'FORM-I'!$V$22/100)</f>
        <v>0</v>
      </c>
      <c r="N556" s="11" t="e">
        <f>VLOOKUP(B556,$B$11:B555,1,FALSE)</f>
        <v>#N/A</v>
      </c>
      <c r="AH556" s="306"/>
      <c r="AI556" s="305"/>
      <c r="AJ556" s="305"/>
      <c r="AK556" s="307"/>
      <c r="AL556" s="308"/>
    </row>
    <row r="557" spans="2:38" ht="14.4">
      <c r="B557" s="115">
        <v>9283190</v>
      </c>
      <c r="C557" s="116" t="s">
        <v>526</v>
      </c>
      <c r="D557" s="117">
        <v>1</v>
      </c>
      <c r="E557" s="118"/>
      <c r="F557" s="119"/>
      <c r="G557" s="88"/>
      <c r="H557" s="121" t="str">
        <f t="shared" si="26"/>
        <v/>
      </c>
      <c r="I557" s="122"/>
      <c r="J557" s="300"/>
      <c r="L557" s="75">
        <f>G557*(1-'FORM-I'!$V$22/100)</f>
        <v>0</v>
      </c>
      <c r="N557" s="11" t="e">
        <f>VLOOKUP(B557,$B$11:B556,1,FALSE)</f>
        <v>#N/A</v>
      </c>
      <c r="AH557" s="306"/>
      <c r="AI557" s="305"/>
      <c r="AJ557" s="305"/>
      <c r="AK557" s="307"/>
      <c r="AL557" s="308"/>
    </row>
    <row r="558" spans="2:38" ht="14.4">
      <c r="B558" s="115">
        <v>9283191</v>
      </c>
      <c r="C558" s="116" t="s">
        <v>527</v>
      </c>
      <c r="D558" s="117">
        <v>1</v>
      </c>
      <c r="E558" s="118"/>
      <c r="F558" s="119"/>
      <c r="G558" s="88"/>
      <c r="H558" s="121" t="str">
        <f t="shared" si="26"/>
        <v/>
      </c>
      <c r="I558" s="122"/>
      <c r="J558" s="300"/>
      <c r="L558" s="75">
        <f>G558*(1-'FORM-I'!$V$22/100)</f>
        <v>0</v>
      </c>
      <c r="N558" s="11" t="e">
        <f>VLOOKUP(B558,$B$11:B557,1,FALSE)</f>
        <v>#N/A</v>
      </c>
      <c r="AH558" s="306"/>
      <c r="AI558" s="305"/>
      <c r="AJ558" s="305"/>
      <c r="AK558" s="307"/>
      <c r="AL558" s="308"/>
    </row>
    <row r="559" spans="2:38" ht="14.4">
      <c r="B559" s="115">
        <v>9283192</v>
      </c>
      <c r="C559" s="116" t="s">
        <v>528</v>
      </c>
      <c r="D559" s="117">
        <v>1</v>
      </c>
      <c r="E559" s="118"/>
      <c r="F559" s="119"/>
      <c r="G559" s="88"/>
      <c r="H559" s="121" t="str">
        <f t="shared" si="26"/>
        <v/>
      </c>
      <c r="I559" s="122"/>
      <c r="J559" s="300"/>
      <c r="L559" s="75">
        <f>G559*(1-'FORM-I'!$V$22/100)</f>
        <v>0</v>
      </c>
      <c r="N559" s="11" t="e">
        <f>VLOOKUP(B559,$B$11:B558,1,FALSE)</f>
        <v>#N/A</v>
      </c>
      <c r="AH559" s="306"/>
      <c r="AI559" s="305"/>
      <c r="AJ559" s="305"/>
      <c r="AK559" s="307"/>
      <c r="AL559" s="308"/>
    </row>
    <row r="560" spans="2:38" ht="14.4">
      <c r="B560" s="115">
        <v>9283233</v>
      </c>
      <c r="C560" s="116" t="s">
        <v>529</v>
      </c>
      <c r="D560" s="117">
        <v>1</v>
      </c>
      <c r="E560" s="118"/>
      <c r="F560" s="119"/>
      <c r="G560" s="88">
        <v>564.20789000000002</v>
      </c>
      <c r="H560" s="121" t="str">
        <f t="shared" si="26"/>
        <v>CZK</v>
      </c>
      <c r="I560" s="122"/>
      <c r="J560" s="300" t="s">
        <v>1507</v>
      </c>
      <c r="L560" s="75">
        <f>G560*(1-'FORM-I'!$V$22/100)</f>
        <v>564.20789000000002</v>
      </c>
      <c r="N560" s="11" t="e">
        <f>VLOOKUP(B560,$B$11:B559,1,FALSE)</f>
        <v>#N/A</v>
      </c>
      <c r="AH560" s="306"/>
      <c r="AI560" s="305"/>
      <c r="AJ560" s="305"/>
      <c r="AK560" s="307"/>
      <c r="AL560" s="308"/>
    </row>
    <row r="561" spans="2:38" ht="14.4">
      <c r="B561" s="115">
        <v>9283235</v>
      </c>
      <c r="C561" s="116" t="s">
        <v>530</v>
      </c>
      <c r="D561" s="117">
        <v>1</v>
      </c>
      <c r="E561" s="118"/>
      <c r="F561" s="119"/>
      <c r="G561" s="88">
        <v>641.17699000000005</v>
      </c>
      <c r="H561" s="121" t="str">
        <f t="shared" si="26"/>
        <v>CZK</v>
      </c>
      <c r="I561" s="122"/>
      <c r="J561" s="300" t="s">
        <v>1508</v>
      </c>
      <c r="L561" s="75">
        <f>G561*(1-'FORM-I'!$V$22/100)</f>
        <v>641.17699000000005</v>
      </c>
      <c r="N561" s="11" t="e">
        <f>VLOOKUP(B561,$B$11:B560,1,FALSE)</f>
        <v>#N/A</v>
      </c>
      <c r="AH561" s="306"/>
      <c r="AI561" s="305"/>
      <c r="AJ561" s="305"/>
      <c r="AK561" s="307"/>
      <c r="AL561" s="308"/>
    </row>
    <row r="562" spans="2:38" ht="14.4">
      <c r="B562" s="115">
        <v>9283237</v>
      </c>
      <c r="C562" s="116" t="s">
        <v>531</v>
      </c>
      <c r="D562" s="117">
        <v>1</v>
      </c>
      <c r="E562" s="118"/>
      <c r="F562" s="119"/>
      <c r="G562" s="88">
        <v>1068.6239</v>
      </c>
      <c r="H562" s="121" t="str">
        <f t="shared" si="26"/>
        <v>CZK</v>
      </c>
      <c r="I562" s="122"/>
      <c r="J562" s="300" t="s">
        <v>1509</v>
      </c>
      <c r="L562" s="75">
        <f>G562*(1-'FORM-I'!$V$22/100)</f>
        <v>1068.6239</v>
      </c>
      <c r="N562" s="11" t="e">
        <f>VLOOKUP(B562,$B$11:B561,1,FALSE)</f>
        <v>#N/A</v>
      </c>
      <c r="AH562" s="306"/>
      <c r="AI562" s="305"/>
      <c r="AJ562" s="305"/>
      <c r="AK562" s="307"/>
      <c r="AL562" s="308"/>
    </row>
    <row r="563" spans="2:38" ht="14.4">
      <c r="B563" s="115">
        <v>9283238</v>
      </c>
      <c r="C563" s="116" t="s">
        <v>532</v>
      </c>
      <c r="D563" s="117">
        <v>1</v>
      </c>
      <c r="E563" s="118"/>
      <c r="F563" s="119"/>
      <c r="G563" s="88">
        <v>1376.3860500000001</v>
      </c>
      <c r="H563" s="121" t="str">
        <f t="shared" si="26"/>
        <v>CZK</v>
      </c>
      <c r="I563" s="122"/>
      <c r="J563" s="300" t="s">
        <v>1510</v>
      </c>
      <c r="L563" s="75">
        <f>G563*(1-'FORM-I'!$V$22/100)</f>
        <v>1376.3860500000001</v>
      </c>
      <c r="N563" s="11" t="e">
        <f>VLOOKUP(B563,$B$11:B562,1,FALSE)</f>
        <v>#N/A</v>
      </c>
      <c r="AH563" s="306"/>
      <c r="AI563" s="305"/>
      <c r="AJ563" s="305"/>
      <c r="AK563" s="307"/>
      <c r="AL563" s="308"/>
    </row>
    <row r="564" spans="2:38" ht="14.4">
      <c r="B564" s="115">
        <v>9283246</v>
      </c>
      <c r="C564" s="116" t="s">
        <v>533</v>
      </c>
      <c r="D564" s="117">
        <v>1</v>
      </c>
      <c r="E564" s="118"/>
      <c r="F564" s="119"/>
      <c r="G564" s="88"/>
      <c r="H564" s="121" t="str">
        <f t="shared" si="26"/>
        <v/>
      </c>
      <c r="I564" s="122"/>
      <c r="J564" s="300"/>
      <c r="L564" s="75">
        <f>G564*(1-'FORM-I'!$V$22/100)</f>
        <v>0</v>
      </c>
      <c r="N564" s="11" t="e">
        <f>VLOOKUP(B564,$B$11:B563,1,FALSE)</f>
        <v>#N/A</v>
      </c>
      <c r="AH564" s="306"/>
      <c r="AI564" s="305"/>
      <c r="AJ564" s="305"/>
      <c r="AK564" s="307"/>
      <c r="AL564" s="308"/>
    </row>
    <row r="565" spans="2:38" ht="14.4">
      <c r="B565" s="115">
        <v>9283247</v>
      </c>
      <c r="C565" s="116" t="s">
        <v>534</v>
      </c>
      <c r="D565" s="117">
        <v>1</v>
      </c>
      <c r="E565" s="118"/>
      <c r="F565" s="119"/>
      <c r="G565" s="88"/>
      <c r="H565" s="121" t="str">
        <f t="shared" si="26"/>
        <v/>
      </c>
      <c r="I565" s="122"/>
      <c r="J565" s="300"/>
      <c r="L565" s="75">
        <f>G565*(1-'FORM-I'!$V$22/100)</f>
        <v>0</v>
      </c>
      <c r="N565" s="11" t="e">
        <f>VLOOKUP(B565,$B$11:B564,1,FALSE)</f>
        <v>#N/A</v>
      </c>
      <c r="AH565" s="306"/>
      <c r="AI565" s="305"/>
      <c r="AJ565" s="305"/>
      <c r="AK565" s="307"/>
      <c r="AL565" s="308"/>
    </row>
    <row r="566" spans="2:38" ht="14.4">
      <c r="B566" s="115">
        <v>9283259</v>
      </c>
      <c r="C566" s="116" t="s">
        <v>535</v>
      </c>
      <c r="D566" s="117">
        <v>1</v>
      </c>
      <c r="E566" s="118"/>
      <c r="F566" s="119"/>
      <c r="G566" s="88"/>
      <c r="H566" s="121" t="str">
        <f t="shared" si="26"/>
        <v/>
      </c>
      <c r="I566" s="122"/>
      <c r="J566" s="300"/>
      <c r="L566" s="75">
        <f>G566*(1-'FORM-I'!$V$22/100)</f>
        <v>0</v>
      </c>
      <c r="N566" s="11" t="e">
        <f>VLOOKUP(B566,$B$11:B565,1,FALSE)</f>
        <v>#N/A</v>
      </c>
      <c r="AH566" s="306"/>
      <c r="AI566" s="305"/>
      <c r="AJ566" s="305"/>
      <c r="AK566" s="307"/>
      <c r="AL566" s="308"/>
    </row>
    <row r="567" spans="2:38" ht="14.4">
      <c r="B567" s="153">
        <v>9283260</v>
      </c>
      <c r="C567" s="154" t="s">
        <v>536</v>
      </c>
      <c r="D567" s="155">
        <v>1</v>
      </c>
      <c r="E567" s="156"/>
      <c r="F567" s="157"/>
      <c r="G567" s="88"/>
      <c r="H567" s="158" t="str">
        <f t="shared" si="26"/>
        <v/>
      </c>
      <c r="I567" s="159"/>
      <c r="J567" s="300"/>
      <c r="L567" s="75">
        <f>G567*(1-'FORM-I'!$V$22/100)</f>
        <v>0</v>
      </c>
      <c r="N567" s="11" t="e">
        <f>VLOOKUP(B567,$B$11:B566,1,FALSE)</f>
        <v>#N/A</v>
      </c>
      <c r="AH567" s="306"/>
      <c r="AI567" s="305"/>
      <c r="AJ567" s="305"/>
      <c r="AK567" s="307"/>
      <c r="AL567" s="308"/>
    </row>
    <row r="568" spans="2:38" ht="14.4">
      <c r="B568" s="153"/>
      <c r="C568" s="154"/>
      <c r="D568" s="155"/>
      <c r="E568" s="156"/>
      <c r="F568" s="157"/>
      <c r="G568" s="88"/>
      <c r="H568" s="158"/>
      <c r="I568" s="159"/>
      <c r="J568" s="300"/>
      <c r="L568" s="75">
        <f>G568*(1-'FORM-I'!$V$22/100)</f>
        <v>0</v>
      </c>
      <c r="N568" s="11" t="e">
        <f>VLOOKUP(B568,$B$11:B567,1,FALSE)</f>
        <v>#N/A</v>
      </c>
      <c r="AH568" s="306"/>
      <c r="AI568" s="305"/>
      <c r="AJ568" s="305"/>
      <c r="AK568" s="307"/>
      <c r="AL568" s="308"/>
    </row>
    <row r="569" spans="2:38" ht="14.4">
      <c r="B569" s="162">
        <v>9278225</v>
      </c>
      <c r="C569" s="163" t="s">
        <v>537</v>
      </c>
      <c r="D569" s="164">
        <v>200</v>
      </c>
      <c r="E569" s="165"/>
      <c r="F569" s="166"/>
      <c r="G569" s="88"/>
      <c r="H569" s="129" t="str">
        <f t="shared" ref="H569:H574" si="27">IF(G569="","",$H$10)</f>
        <v/>
      </c>
      <c r="I569" s="122"/>
      <c r="J569" s="300"/>
      <c r="L569" s="75">
        <f>G569*(1-'FORM-I'!$V$22/100)</f>
        <v>0</v>
      </c>
      <c r="N569" s="11" t="e">
        <f>VLOOKUP(B569,$B$11:B568,1,FALSE)</f>
        <v>#N/A</v>
      </c>
      <c r="AH569" s="306"/>
      <c r="AI569" s="305"/>
      <c r="AJ569" s="305"/>
      <c r="AK569" s="307"/>
      <c r="AL569" s="308"/>
    </row>
    <row r="570" spans="2:38" ht="14.4">
      <c r="B570" s="124">
        <v>45167</v>
      </c>
      <c r="C570" s="125" t="s">
        <v>538</v>
      </c>
      <c r="D570" s="126">
        <v>200</v>
      </c>
      <c r="E570" s="127"/>
      <c r="F570" s="128"/>
      <c r="G570" s="88">
        <v>0.84719999999999995</v>
      </c>
      <c r="H570" s="129" t="str">
        <f t="shared" si="27"/>
        <v>CZK</v>
      </c>
      <c r="I570" s="122"/>
      <c r="J570" s="300" t="s">
        <v>1074</v>
      </c>
      <c r="L570" s="75">
        <f>G570*(1-'FORM-I'!$V$22/100)</f>
        <v>0.84719999999999995</v>
      </c>
      <c r="N570" s="11" t="e">
        <f>VLOOKUP(B570,$B$11:B569,1,FALSE)</f>
        <v>#N/A</v>
      </c>
      <c r="AH570" s="306"/>
      <c r="AI570" s="305"/>
      <c r="AJ570" s="305"/>
      <c r="AK570" s="307"/>
      <c r="AL570" s="308"/>
    </row>
    <row r="571" spans="2:38" ht="14.4">
      <c r="B571" s="115">
        <v>45168</v>
      </c>
      <c r="C571" s="116" t="s">
        <v>539</v>
      </c>
      <c r="D571" s="117">
        <v>200</v>
      </c>
      <c r="E571" s="118"/>
      <c r="F571" s="119"/>
      <c r="G571" s="88">
        <v>1.2154199999999999</v>
      </c>
      <c r="H571" s="121" t="str">
        <f t="shared" si="27"/>
        <v>CZK</v>
      </c>
      <c r="I571" s="122"/>
      <c r="J571" s="300" t="s">
        <v>1075</v>
      </c>
      <c r="L571" s="75">
        <f>G571*(1-'FORM-I'!$V$22/100)</f>
        <v>1.2154199999999999</v>
      </c>
      <c r="N571" s="11" t="e">
        <f>VLOOKUP(B571,$B$11:B570,1,FALSE)</f>
        <v>#N/A</v>
      </c>
      <c r="AH571" s="306"/>
      <c r="AI571" s="305"/>
      <c r="AJ571" s="305"/>
      <c r="AK571" s="307"/>
      <c r="AL571" s="308"/>
    </row>
    <row r="572" spans="2:38" ht="14.4">
      <c r="B572" s="115">
        <v>9278224</v>
      </c>
      <c r="C572" s="116" t="s">
        <v>540</v>
      </c>
      <c r="D572" s="117">
        <v>200</v>
      </c>
      <c r="E572" s="118"/>
      <c r="F572" s="119"/>
      <c r="G572" s="88">
        <v>0.89337999999999995</v>
      </c>
      <c r="H572" s="121" t="str">
        <f t="shared" si="27"/>
        <v>CZK</v>
      </c>
      <c r="I572" s="122"/>
      <c r="J572" s="300" t="s">
        <v>1480</v>
      </c>
      <c r="L572" s="75">
        <f>G572*(1-'FORM-I'!$V$22/100)</f>
        <v>0.89337999999999995</v>
      </c>
      <c r="N572" s="11" t="e">
        <f>VLOOKUP(B572,$B$11:B571,1,FALSE)</f>
        <v>#N/A</v>
      </c>
      <c r="AH572" s="306"/>
      <c r="AI572" s="305"/>
      <c r="AJ572" s="305"/>
      <c r="AK572" s="307"/>
      <c r="AL572" s="308"/>
    </row>
    <row r="573" spans="2:38" ht="14.4">
      <c r="B573" s="115">
        <v>9279197</v>
      </c>
      <c r="C573" s="116" t="s">
        <v>541</v>
      </c>
      <c r="D573" s="117">
        <v>1000</v>
      </c>
      <c r="E573" s="118"/>
      <c r="F573" s="119"/>
      <c r="G573" s="88"/>
      <c r="H573" s="121" t="str">
        <f t="shared" si="27"/>
        <v/>
      </c>
      <c r="I573" s="122"/>
      <c r="J573" s="300"/>
      <c r="L573" s="75">
        <f>G573*(1-'FORM-I'!$V$22/100)</f>
        <v>0</v>
      </c>
      <c r="N573" s="11" t="e">
        <f>VLOOKUP(B573,$B$11:B572,1,FALSE)</f>
        <v>#N/A</v>
      </c>
      <c r="AH573" s="306"/>
      <c r="AI573" s="305"/>
      <c r="AJ573" s="305"/>
      <c r="AK573" s="307"/>
      <c r="AL573" s="308"/>
    </row>
    <row r="574" spans="2:38" ht="14.4">
      <c r="B574" s="91">
        <v>9137114</v>
      </c>
      <c r="C574" s="92" t="s">
        <v>542</v>
      </c>
      <c r="D574" s="93">
        <v>200</v>
      </c>
      <c r="E574" s="94"/>
      <c r="F574" s="95"/>
      <c r="G574" s="88">
        <v>1.8839300000000001</v>
      </c>
      <c r="H574" s="96" t="str">
        <f t="shared" si="27"/>
        <v>CZK</v>
      </c>
      <c r="I574" s="97"/>
      <c r="J574" s="300" t="s">
        <v>1080</v>
      </c>
      <c r="L574" s="75">
        <f>G574*(1-'FORM-I'!$V$22/100)</f>
        <v>1.8839300000000001</v>
      </c>
      <c r="N574" s="11" t="e">
        <f>VLOOKUP(B574,$B$11:B573,1,FALSE)</f>
        <v>#N/A</v>
      </c>
      <c r="AH574" s="306"/>
      <c r="AI574" s="305"/>
      <c r="AJ574" s="305"/>
      <c r="AK574" s="307"/>
      <c r="AL574" s="308"/>
    </row>
    <row r="575" spans="2:38" ht="14.4">
      <c r="B575" s="130"/>
      <c r="C575" s="131"/>
      <c r="D575" s="132"/>
      <c r="E575" s="133"/>
      <c r="F575" s="134"/>
      <c r="G575" s="88"/>
      <c r="H575" s="136"/>
      <c r="I575" s="137"/>
      <c r="J575" s="300"/>
      <c r="L575" s="75">
        <f>G575*(1-'FORM-I'!$V$22/100)</f>
        <v>0</v>
      </c>
      <c r="N575" s="11" t="e">
        <f>VLOOKUP(B575,$B$11:B574,1,FALSE)</f>
        <v>#N/A</v>
      </c>
      <c r="AH575" s="306"/>
      <c r="AI575" s="305"/>
      <c r="AJ575" s="305"/>
      <c r="AK575" s="307"/>
      <c r="AL575" s="308"/>
    </row>
    <row r="576" spans="2:38" ht="14.4">
      <c r="B576" s="146">
        <v>9318154</v>
      </c>
      <c r="C576" s="147" t="s">
        <v>543</v>
      </c>
      <c r="D576" s="148">
        <v>1</v>
      </c>
      <c r="E576" s="149"/>
      <c r="F576" s="150"/>
      <c r="G576" s="88">
        <v>657.45060999999998</v>
      </c>
      <c r="H576" s="151" t="str">
        <f t="shared" ref="H576:H578" si="28">IF(G576="","",$H$10)</f>
        <v>CZK</v>
      </c>
      <c r="I576" s="152"/>
      <c r="J576" s="300" t="s">
        <v>1513</v>
      </c>
      <c r="L576" s="75">
        <f>G576*(1-'FORM-I'!$V$22/100)</f>
        <v>657.45060999999998</v>
      </c>
      <c r="N576" s="11" t="e">
        <f>VLOOKUP(B576,$B$11:B575,1,FALSE)</f>
        <v>#N/A</v>
      </c>
      <c r="AH576" s="306"/>
      <c r="AI576" s="305"/>
      <c r="AJ576" s="305"/>
      <c r="AK576" s="307"/>
      <c r="AL576" s="308"/>
    </row>
    <row r="577" spans="2:38" ht="14.4">
      <c r="B577" s="115">
        <v>9318156</v>
      </c>
      <c r="C577" s="116" t="s">
        <v>544</v>
      </c>
      <c r="D577" s="117">
        <v>1</v>
      </c>
      <c r="E577" s="118"/>
      <c r="F577" s="119"/>
      <c r="G577" s="88">
        <v>657.45060999999998</v>
      </c>
      <c r="H577" s="121" t="str">
        <f t="shared" si="28"/>
        <v>CZK</v>
      </c>
      <c r="I577" s="122"/>
      <c r="J577" s="300" t="s">
        <v>1514</v>
      </c>
      <c r="L577" s="75">
        <f>G577*(1-'FORM-I'!$V$22/100)</f>
        <v>657.45060999999998</v>
      </c>
      <c r="N577" s="11" t="e">
        <f>VLOOKUP(B577,$B$11:B576,1,FALSE)</f>
        <v>#N/A</v>
      </c>
      <c r="AH577" s="306"/>
      <c r="AI577" s="305"/>
      <c r="AJ577" s="305"/>
      <c r="AK577" s="307"/>
      <c r="AL577" s="308"/>
    </row>
    <row r="578" spans="2:38" ht="14.4">
      <c r="B578" s="115">
        <v>9318160</v>
      </c>
      <c r="C578" s="116" t="s">
        <v>545</v>
      </c>
      <c r="D578" s="117">
        <v>1</v>
      </c>
      <c r="E578" s="118"/>
      <c r="F578" s="119"/>
      <c r="G578" s="88">
        <v>657.45060999999998</v>
      </c>
      <c r="H578" s="121" t="str">
        <f t="shared" si="28"/>
        <v>CZK</v>
      </c>
      <c r="I578" s="122"/>
      <c r="J578" s="300" t="s">
        <v>1515</v>
      </c>
      <c r="L578" s="75">
        <f>G578*(1-'FORM-I'!$V$22/100)</f>
        <v>657.45060999999998</v>
      </c>
      <c r="N578" s="11" t="e">
        <f>VLOOKUP(B578,$B$11:B577,1,FALSE)</f>
        <v>#N/A</v>
      </c>
      <c r="AH578" s="306"/>
      <c r="AI578" s="305"/>
      <c r="AJ578" s="305"/>
      <c r="AK578" s="307"/>
      <c r="AL578" s="308"/>
    </row>
    <row r="579" spans="2:38" ht="14.4">
      <c r="B579" s="115">
        <v>9318145</v>
      </c>
      <c r="C579" s="116" t="s">
        <v>546</v>
      </c>
      <c r="D579" s="117">
        <v>10</v>
      </c>
      <c r="E579" s="118"/>
      <c r="F579" s="119"/>
      <c r="G579" s="88"/>
      <c r="H579" s="121" t="str">
        <f>IF(G579="","",$H$10)</f>
        <v/>
      </c>
      <c r="I579" s="122"/>
      <c r="J579" s="300"/>
      <c r="L579" s="75">
        <f>G579*(1-'FORM-I'!$V$22/100)</f>
        <v>0</v>
      </c>
      <c r="N579" s="11" t="e">
        <f>VLOOKUP(B579,$B$11:B578,1,FALSE)</f>
        <v>#N/A</v>
      </c>
      <c r="AH579" s="306"/>
      <c r="AI579" s="305"/>
      <c r="AJ579" s="305"/>
      <c r="AK579" s="307"/>
      <c r="AL579" s="308"/>
    </row>
    <row r="580" spans="2:38" ht="14.4">
      <c r="B580" s="115">
        <v>9318146</v>
      </c>
      <c r="C580" s="116" t="s">
        <v>547</v>
      </c>
      <c r="D580" s="117">
        <v>10</v>
      </c>
      <c r="E580" s="118"/>
      <c r="F580" s="119"/>
      <c r="G580" s="88"/>
      <c r="H580" s="121" t="str">
        <f t="shared" ref="H580:H584" si="29">IF(G580="","",$H$10)</f>
        <v/>
      </c>
      <c r="I580" s="122"/>
      <c r="J580" s="300"/>
      <c r="L580" s="75">
        <f>G580*(1-'FORM-I'!$V$22/100)</f>
        <v>0</v>
      </c>
      <c r="N580" s="11" t="e">
        <f>VLOOKUP(B580,$B$11:B579,1,FALSE)</f>
        <v>#N/A</v>
      </c>
      <c r="AH580" s="306"/>
      <c r="AI580" s="305"/>
      <c r="AJ580" s="305"/>
      <c r="AK580" s="307"/>
      <c r="AL580" s="308"/>
    </row>
    <row r="581" spans="2:38" ht="14.4">
      <c r="B581" s="115">
        <v>9318147</v>
      </c>
      <c r="C581" s="116" t="s">
        <v>548</v>
      </c>
      <c r="D581" s="117">
        <v>10</v>
      </c>
      <c r="E581" s="118"/>
      <c r="F581" s="119"/>
      <c r="G581" s="88"/>
      <c r="H581" s="121" t="str">
        <f t="shared" si="29"/>
        <v/>
      </c>
      <c r="I581" s="122"/>
      <c r="J581" s="300"/>
      <c r="L581" s="75">
        <f>G581*(1-'FORM-I'!$V$22/100)</f>
        <v>0</v>
      </c>
      <c r="N581" s="11" t="e">
        <f>VLOOKUP(B581,$B$11:B580,1,FALSE)</f>
        <v>#N/A</v>
      </c>
      <c r="AH581" s="306"/>
      <c r="AI581" s="305"/>
      <c r="AJ581" s="305"/>
      <c r="AK581" s="307"/>
      <c r="AL581" s="308"/>
    </row>
    <row r="582" spans="2:38" ht="14.4">
      <c r="B582" s="115">
        <v>9318148</v>
      </c>
      <c r="C582" s="116" t="s">
        <v>549</v>
      </c>
      <c r="D582" s="117">
        <v>10</v>
      </c>
      <c r="E582" s="118"/>
      <c r="F582" s="119"/>
      <c r="G582" s="88"/>
      <c r="H582" s="121" t="str">
        <f t="shared" si="29"/>
        <v/>
      </c>
      <c r="I582" s="122"/>
      <c r="J582" s="300"/>
      <c r="L582" s="75">
        <f>G582*(1-'FORM-I'!$V$22/100)</f>
        <v>0</v>
      </c>
      <c r="N582" s="11" t="e">
        <f>VLOOKUP(B582,$B$11:B581,1,FALSE)</f>
        <v>#N/A</v>
      </c>
      <c r="AH582" s="306"/>
      <c r="AI582" s="305"/>
      <c r="AJ582" s="305"/>
      <c r="AK582" s="307"/>
      <c r="AL582" s="308"/>
    </row>
    <row r="583" spans="2:38" ht="14.4">
      <c r="B583" s="115">
        <v>9318149</v>
      </c>
      <c r="C583" s="116" t="s">
        <v>550</v>
      </c>
      <c r="D583" s="117">
        <v>10</v>
      </c>
      <c r="E583" s="118"/>
      <c r="F583" s="119"/>
      <c r="G583" s="88">
        <v>298.88173999999998</v>
      </c>
      <c r="H583" s="121" t="str">
        <f t="shared" si="29"/>
        <v>CZK</v>
      </c>
      <c r="I583" s="122"/>
      <c r="J583" s="300" t="s">
        <v>1511</v>
      </c>
      <c r="L583" s="75">
        <f>G583*(1-'FORM-I'!$V$22/100)</f>
        <v>298.88173999999998</v>
      </c>
      <c r="N583" s="11" t="e">
        <f>VLOOKUP(B583,$B$11:B582,1,FALSE)</f>
        <v>#N/A</v>
      </c>
      <c r="AH583" s="306"/>
      <c r="AI583" s="305"/>
      <c r="AJ583" s="305"/>
      <c r="AK583" s="307"/>
      <c r="AL583" s="308"/>
    </row>
    <row r="584" spans="2:38" ht="14.4">
      <c r="B584" s="153">
        <v>9318150</v>
      </c>
      <c r="C584" s="154" t="s">
        <v>551</v>
      </c>
      <c r="D584" s="155">
        <v>10</v>
      </c>
      <c r="E584" s="156"/>
      <c r="F584" s="157"/>
      <c r="G584" s="88">
        <v>298.88173999999998</v>
      </c>
      <c r="H584" s="158" t="str">
        <f t="shared" si="29"/>
        <v>CZK</v>
      </c>
      <c r="I584" s="159"/>
      <c r="J584" s="300" t="s">
        <v>1512</v>
      </c>
      <c r="L584" s="75">
        <f>G584*(1-'FORM-I'!$V$22/100)</f>
        <v>298.88173999999998</v>
      </c>
      <c r="N584" s="11" t="e">
        <f>VLOOKUP(B584,$B$11:B583,1,FALSE)</f>
        <v>#N/A</v>
      </c>
      <c r="AH584" s="306"/>
      <c r="AI584" s="305"/>
      <c r="AJ584" s="305"/>
      <c r="AK584" s="307"/>
      <c r="AL584" s="308"/>
    </row>
    <row r="585" spans="2:38" ht="14.4">
      <c r="B585" s="153"/>
      <c r="C585" s="154"/>
      <c r="D585" s="155"/>
      <c r="E585" s="156"/>
      <c r="F585" s="157"/>
      <c r="G585" s="88"/>
      <c r="H585" s="158"/>
      <c r="I585" s="159"/>
      <c r="J585" s="300"/>
      <c r="L585" s="75">
        <f>G585*(1-'FORM-I'!$V$22/100)</f>
        <v>0</v>
      </c>
      <c r="N585" s="11" t="e">
        <f>VLOOKUP(B585,$B$11:B584,1,FALSE)</f>
        <v>#N/A</v>
      </c>
      <c r="AH585" s="306"/>
      <c r="AI585" s="305"/>
      <c r="AJ585" s="305"/>
      <c r="AK585" s="307"/>
      <c r="AL585" s="308"/>
    </row>
    <row r="586" spans="2:38" ht="14.4">
      <c r="B586" s="146">
        <v>9318186</v>
      </c>
      <c r="C586" s="147" t="s">
        <v>552</v>
      </c>
      <c r="D586" s="148">
        <v>1</v>
      </c>
      <c r="E586" s="149"/>
      <c r="F586" s="150"/>
      <c r="G586" s="88">
        <v>657.45060999999998</v>
      </c>
      <c r="H586" s="151" t="str">
        <f t="shared" ref="H586:H589" si="30">IF(G586="","",$H$10)</f>
        <v>CZK</v>
      </c>
      <c r="I586" s="152"/>
      <c r="J586" s="300" t="s">
        <v>1526</v>
      </c>
      <c r="L586" s="75">
        <f>G586*(1-'FORM-I'!$V$22/100)</f>
        <v>657.45060999999998</v>
      </c>
      <c r="N586" s="11" t="e">
        <f>VLOOKUP(B586,$B$11:B585,1,FALSE)</f>
        <v>#N/A</v>
      </c>
      <c r="AH586" s="306"/>
      <c r="AI586" s="305"/>
      <c r="AJ586" s="305"/>
      <c r="AK586" s="307"/>
      <c r="AL586" s="308"/>
    </row>
    <row r="587" spans="2:38" ht="14.4">
      <c r="B587" s="115">
        <v>9318187</v>
      </c>
      <c r="C587" s="116" t="s">
        <v>553</v>
      </c>
      <c r="D587" s="117">
        <v>1</v>
      </c>
      <c r="E587" s="118"/>
      <c r="F587" s="119"/>
      <c r="G587" s="88">
        <v>657.45060999999998</v>
      </c>
      <c r="H587" s="121" t="str">
        <f t="shared" si="30"/>
        <v>CZK</v>
      </c>
      <c r="I587" s="122"/>
      <c r="J587" s="300" t="s">
        <v>1527</v>
      </c>
      <c r="L587" s="75">
        <f>G587*(1-'FORM-I'!$V$22/100)</f>
        <v>657.45060999999998</v>
      </c>
      <c r="N587" s="11" t="e">
        <f>VLOOKUP(B587,$B$11:B586,1,FALSE)</f>
        <v>#N/A</v>
      </c>
      <c r="AH587" s="306"/>
      <c r="AI587" s="305"/>
      <c r="AJ587" s="305"/>
      <c r="AK587" s="307"/>
      <c r="AL587" s="308"/>
    </row>
    <row r="588" spans="2:38" ht="14.4">
      <c r="B588" s="115">
        <v>9318188</v>
      </c>
      <c r="C588" s="116" t="s">
        <v>554</v>
      </c>
      <c r="D588" s="117">
        <v>1</v>
      </c>
      <c r="E588" s="118"/>
      <c r="F588" s="119"/>
      <c r="G588" s="88">
        <v>657.45060999999998</v>
      </c>
      <c r="H588" s="121" t="str">
        <f t="shared" si="30"/>
        <v>CZK</v>
      </c>
      <c r="I588" s="122"/>
      <c r="J588" s="300" t="s">
        <v>1528</v>
      </c>
      <c r="L588" s="75">
        <f>G588*(1-'FORM-I'!$V$22/100)</f>
        <v>657.45060999999998</v>
      </c>
      <c r="N588" s="11" t="e">
        <f>VLOOKUP(B588,$B$11:B587,1,FALSE)</f>
        <v>#N/A</v>
      </c>
      <c r="AH588" s="306"/>
      <c r="AI588" s="305"/>
      <c r="AJ588" s="305"/>
      <c r="AK588" s="307"/>
      <c r="AL588" s="308"/>
    </row>
    <row r="589" spans="2:38" ht="14.4">
      <c r="B589" s="115">
        <v>9318190</v>
      </c>
      <c r="C589" s="116" t="s">
        <v>555</v>
      </c>
      <c r="D589" s="117">
        <v>1</v>
      </c>
      <c r="E589" s="118"/>
      <c r="F589" s="119"/>
      <c r="G589" s="88">
        <v>664.73978</v>
      </c>
      <c r="H589" s="121" t="str">
        <f t="shared" si="30"/>
        <v>CZK</v>
      </c>
      <c r="I589" s="122"/>
      <c r="J589" s="300" t="s">
        <v>1529</v>
      </c>
      <c r="L589" s="75">
        <f>G589*(1-'FORM-I'!$V$22/100)</f>
        <v>664.73978</v>
      </c>
      <c r="N589" s="11" t="e">
        <f>VLOOKUP(B589,$B$11:B588,1,FALSE)</f>
        <v>#N/A</v>
      </c>
      <c r="AH589" s="306"/>
      <c r="AI589" s="305"/>
      <c r="AJ589" s="305"/>
      <c r="AK589" s="307"/>
      <c r="AL589" s="308"/>
    </row>
    <row r="590" spans="2:38" ht="14.4">
      <c r="B590" s="115">
        <v>9318191</v>
      </c>
      <c r="C590" s="116" t="s">
        <v>556</v>
      </c>
      <c r="D590" s="117">
        <v>1</v>
      </c>
      <c r="E590" s="118"/>
      <c r="F590" s="119"/>
      <c r="G590" s="88">
        <v>671.97520999999995</v>
      </c>
      <c r="H590" s="121" t="str">
        <f>IF(G590="","",$H$10)</f>
        <v>CZK</v>
      </c>
      <c r="I590" s="122"/>
      <c r="J590" s="300" t="s">
        <v>1530</v>
      </c>
      <c r="L590" s="75">
        <f>G590*(1-'FORM-I'!$V$22/100)</f>
        <v>671.97520999999995</v>
      </c>
      <c r="N590" s="11" t="e">
        <f>VLOOKUP(B590,$B$11:B589,1,FALSE)</f>
        <v>#N/A</v>
      </c>
      <c r="AH590" s="306"/>
      <c r="AI590" s="305"/>
      <c r="AJ590" s="305"/>
      <c r="AK590" s="307"/>
      <c r="AL590" s="308"/>
    </row>
    <row r="591" spans="2:38" ht="14.4">
      <c r="B591" s="115">
        <v>9318192</v>
      </c>
      <c r="C591" s="116" t="s">
        <v>557</v>
      </c>
      <c r="D591" s="117">
        <v>1</v>
      </c>
      <c r="E591" s="118"/>
      <c r="F591" s="119"/>
      <c r="G591" s="88">
        <v>164.23333</v>
      </c>
      <c r="H591" s="121" t="str">
        <f>IF(G591="","",$H$10)</f>
        <v>CZK</v>
      </c>
      <c r="I591" s="122"/>
      <c r="J591" s="300" t="s">
        <v>1616</v>
      </c>
      <c r="L591" s="75">
        <f>G591*(1-'FORM-I'!$V$22/100)</f>
        <v>164.23333</v>
      </c>
      <c r="N591" s="11" t="e">
        <f>VLOOKUP(B591,$B$11:B590,1,FALSE)</f>
        <v>#N/A</v>
      </c>
      <c r="AH591" s="306"/>
      <c r="AI591" s="305"/>
      <c r="AJ591" s="305"/>
      <c r="AK591" s="307"/>
      <c r="AL591" s="308"/>
    </row>
    <row r="592" spans="2:38" ht="14.4">
      <c r="B592" s="115">
        <v>9318194</v>
      </c>
      <c r="C592" s="116" t="s">
        <v>558</v>
      </c>
      <c r="D592" s="117">
        <v>1</v>
      </c>
      <c r="E592" s="118"/>
      <c r="F592" s="119"/>
      <c r="G592" s="88">
        <v>718.10338999999999</v>
      </c>
      <c r="H592" s="121" t="str">
        <f>IF(G592="","",$H$10)</f>
        <v>CZK</v>
      </c>
      <c r="I592" s="122"/>
      <c r="J592" s="300" t="s">
        <v>1531</v>
      </c>
      <c r="L592" s="75">
        <f>G592*(1-'FORM-I'!$V$22/100)</f>
        <v>718.10338999999999</v>
      </c>
      <c r="N592" s="11" t="e">
        <f>VLOOKUP(B592,$B$11:B591,1,FALSE)</f>
        <v>#N/A</v>
      </c>
      <c r="AH592" s="306"/>
      <c r="AI592" s="305"/>
      <c r="AJ592" s="305"/>
      <c r="AK592" s="307"/>
      <c r="AL592" s="308"/>
    </row>
    <row r="593" spans="2:38" ht="14.4">
      <c r="B593" s="115">
        <v>9318196</v>
      </c>
      <c r="C593" s="116" t="s">
        <v>559</v>
      </c>
      <c r="D593" s="117">
        <v>1</v>
      </c>
      <c r="E593" s="118"/>
      <c r="F593" s="119"/>
      <c r="G593" s="88">
        <v>726.70140000000004</v>
      </c>
      <c r="H593" s="121" t="str">
        <f>IF(G593="","",$H$10)</f>
        <v>CZK</v>
      </c>
      <c r="I593" s="122"/>
      <c r="J593" s="300" t="s">
        <v>1532</v>
      </c>
      <c r="L593" s="75">
        <f>G593*(1-'FORM-I'!$V$22/100)</f>
        <v>726.70140000000004</v>
      </c>
      <c r="N593" s="11" t="e">
        <f>VLOOKUP(B593,$B$11:B592,1,FALSE)</f>
        <v>#N/A</v>
      </c>
      <c r="AH593" s="306"/>
      <c r="AI593" s="305"/>
      <c r="AJ593" s="305"/>
      <c r="AK593" s="307"/>
      <c r="AL593" s="308"/>
    </row>
    <row r="594" spans="2:38" ht="14.4">
      <c r="B594" s="115">
        <v>9318167</v>
      </c>
      <c r="C594" s="116" t="s">
        <v>560</v>
      </c>
      <c r="D594" s="117">
        <v>10</v>
      </c>
      <c r="E594" s="118"/>
      <c r="F594" s="119"/>
      <c r="G594" s="88"/>
      <c r="H594" s="121" t="str">
        <f t="shared" ref="H594:H609" si="31">IF(G594="","",$H$10)</f>
        <v/>
      </c>
      <c r="I594" s="122"/>
      <c r="J594" s="300"/>
      <c r="L594" s="75">
        <f>G594*(1-'FORM-I'!$V$22/100)</f>
        <v>0</v>
      </c>
      <c r="N594" s="11" t="e">
        <f>VLOOKUP(B594,$B$11:B593,1,FALSE)</f>
        <v>#N/A</v>
      </c>
      <c r="AH594" s="306"/>
      <c r="AI594" s="305"/>
      <c r="AJ594" s="305"/>
      <c r="AK594" s="307"/>
      <c r="AL594" s="308"/>
    </row>
    <row r="595" spans="2:38" ht="14.4">
      <c r="B595" s="115">
        <v>9318170</v>
      </c>
      <c r="C595" s="116" t="s">
        <v>561</v>
      </c>
      <c r="D595" s="117">
        <v>10</v>
      </c>
      <c r="E595" s="118"/>
      <c r="F595" s="119"/>
      <c r="G595" s="88"/>
      <c r="H595" s="121" t="str">
        <f t="shared" si="31"/>
        <v/>
      </c>
      <c r="I595" s="122"/>
      <c r="J595" s="300"/>
      <c r="L595" s="75">
        <f>G595*(1-'FORM-I'!$V$22/100)</f>
        <v>0</v>
      </c>
      <c r="N595" s="11" t="e">
        <f>VLOOKUP(B595,$B$11:B594,1,FALSE)</f>
        <v>#N/A</v>
      </c>
      <c r="AH595" s="306"/>
      <c r="AI595" s="305"/>
      <c r="AJ595" s="305"/>
      <c r="AK595" s="307"/>
      <c r="AL595" s="308"/>
    </row>
    <row r="596" spans="2:38" ht="14.4">
      <c r="B596" s="115">
        <v>9318171</v>
      </c>
      <c r="C596" s="116" t="s">
        <v>562</v>
      </c>
      <c r="D596" s="117">
        <v>10</v>
      </c>
      <c r="E596" s="118"/>
      <c r="F596" s="119"/>
      <c r="G596" s="88"/>
      <c r="H596" s="121" t="str">
        <f t="shared" si="31"/>
        <v/>
      </c>
      <c r="I596" s="122"/>
      <c r="J596" s="300"/>
      <c r="L596" s="75">
        <f>G596*(1-'FORM-I'!$V$22/100)</f>
        <v>0</v>
      </c>
      <c r="N596" s="11" t="e">
        <f>VLOOKUP(B596,$B$11:B595,1,FALSE)</f>
        <v>#N/A</v>
      </c>
      <c r="AH596" s="306"/>
      <c r="AI596" s="305"/>
      <c r="AJ596" s="305"/>
      <c r="AK596" s="307"/>
      <c r="AL596" s="308"/>
    </row>
    <row r="597" spans="2:38" ht="14.4">
      <c r="B597" s="115">
        <v>9318172</v>
      </c>
      <c r="C597" s="116" t="s">
        <v>563</v>
      </c>
      <c r="D597" s="117">
        <v>10</v>
      </c>
      <c r="E597" s="118"/>
      <c r="F597" s="119"/>
      <c r="G597" s="88">
        <v>298.88173999999998</v>
      </c>
      <c r="H597" s="121" t="str">
        <f t="shared" si="31"/>
        <v>CZK</v>
      </c>
      <c r="I597" s="122"/>
      <c r="J597" s="300" t="s">
        <v>1516</v>
      </c>
      <c r="L597" s="75">
        <f>G597*(1-'FORM-I'!$V$22/100)</f>
        <v>298.88173999999998</v>
      </c>
      <c r="N597" s="11" t="e">
        <f>VLOOKUP(B597,$B$11:B596,1,FALSE)</f>
        <v>#N/A</v>
      </c>
      <c r="AH597" s="306"/>
      <c r="AI597" s="305"/>
      <c r="AJ597" s="305"/>
      <c r="AK597" s="307"/>
      <c r="AL597" s="308"/>
    </row>
    <row r="598" spans="2:38" ht="14.4">
      <c r="B598" s="115">
        <v>9318173</v>
      </c>
      <c r="C598" s="116" t="s">
        <v>564</v>
      </c>
      <c r="D598" s="117">
        <v>10</v>
      </c>
      <c r="E598" s="118"/>
      <c r="F598" s="119"/>
      <c r="G598" s="88">
        <v>298.88173999999998</v>
      </c>
      <c r="H598" s="121" t="str">
        <f t="shared" si="31"/>
        <v>CZK</v>
      </c>
      <c r="I598" s="122"/>
      <c r="J598" s="300" t="s">
        <v>1517</v>
      </c>
      <c r="L598" s="75">
        <f>G598*(1-'FORM-I'!$V$22/100)</f>
        <v>298.88173999999998</v>
      </c>
      <c r="N598" s="11" t="e">
        <f>VLOOKUP(B598,$B$11:B597,1,FALSE)</f>
        <v>#N/A</v>
      </c>
      <c r="AH598" s="306"/>
      <c r="AI598" s="305"/>
      <c r="AJ598" s="305"/>
      <c r="AK598" s="307"/>
      <c r="AL598" s="308"/>
    </row>
    <row r="599" spans="2:38" ht="14.4">
      <c r="B599" s="115">
        <v>9318174</v>
      </c>
      <c r="C599" s="116" t="s">
        <v>565</v>
      </c>
      <c r="D599" s="117">
        <v>10</v>
      </c>
      <c r="E599" s="118"/>
      <c r="F599" s="119"/>
      <c r="G599" s="88"/>
      <c r="H599" s="121" t="str">
        <f t="shared" si="31"/>
        <v/>
      </c>
      <c r="I599" s="122"/>
      <c r="J599" s="300"/>
      <c r="L599" s="75">
        <f>G599*(1-'FORM-I'!$V$22/100)</f>
        <v>0</v>
      </c>
      <c r="N599" s="11" t="e">
        <f>VLOOKUP(B599,$B$11:B598,1,FALSE)</f>
        <v>#N/A</v>
      </c>
      <c r="AH599" s="306"/>
      <c r="AI599" s="305"/>
      <c r="AJ599" s="305"/>
      <c r="AK599" s="307"/>
      <c r="AL599" s="308"/>
    </row>
    <row r="600" spans="2:38" ht="14.4">
      <c r="B600" s="115">
        <v>9318175</v>
      </c>
      <c r="C600" s="116" t="s">
        <v>566</v>
      </c>
      <c r="D600" s="117">
        <v>10</v>
      </c>
      <c r="E600" s="118"/>
      <c r="F600" s="119"/>
      <c r="G600" s="88">
        <v>302.69770999999997</v>
      </c>
      <c r="H600" s="121" t="str">
        <f t="shared" si="31"/>
        <v>CZK</v>
      </c>
      <c r="I600" s="122"/>
      <c r="J600" s="300" t="s">
        <v>1518</v>
      </c>
      <c r="L600" s="75">
        <f>G600*(1-'FORM-I'!$V$22/100)</f>
        <v>302.69770999999997</v>
      </c>
      <c r="N600" s="11" t="e">
        <f>VLOOKUP(B600,$B$11:B599,1,FALSE)</f>
        <v>#N/A</v>
      </c>
      <c r="AH600" s="306"/>
      <c r="AI600" s="305"/>
      <c r="AJ600" s="305"/>
      <c r="AK600" s="307"/>
      <c r="AL600" s="308"/>
    </row>
    <row r="601" spans="2:38" ht="14.4">
      <c r="B601" s="115">
        <v>9318176</v>
      </c>
      <c r="C601" s="116" t="s">
        <v>567</v>
      </c>
      <c r="D601" s="117">
        <v>10</v>
      </c>
      <c r="E601" s="118"/>
      <c r="F601" s="119"/>
      <c r="G601" s="88">
        <v>302.69770999999997</v>
      </c>
      <c r="H601" s="121" t="str">
        <f t="shared" si="31"/>
        <v>CZK</v>
      </c>
      <c r="I601" s="122"/>
      <c r="J601" s="300" t="s">
        <v>1519</v>
      </c>
      <c r="L601" s="75">
        <f>G601*(1-'FORM-I'!$V$22/100)</f>
        <v>302.69770999999997</v>
      </c>
      <c r="N601" s="11" t="e">
        <f>VLOOKUP(B601,$B$11:B600,1,FALSE)</f>
        <v>#N/A</v>
      </c>
      <c r="AH601" s="306"/>
      <c r="AI601" s="305"/>
      <c r="AJ601" s="305"/>
      <c r="AK601" s="307"/>
      <c r="AL601" s="308"/>
    </row>
    <row r="602" spans="2:38" ht="14.4">
      <c r="B602" s="115">
        <v>9318177</v>
      </c>
      <c r="C602" s="116" t="s">
        <v>568</v>
      </c>
      <c r="D602" s="117">
        <v>10</v>
      </c>
      <c r="E602" s="118"/>
      <c r="F602" s="119"/>
      <c r="G602" s="88"/>
      <c r="H602" s="121" t="str">
        <f t="shared" si="31"/>
        <v/>
      </c>
      <c r="I602" s="122"/>
      <c r="J602" s="300"/>
      <c r="L602" s="75">
        <f>G602*(1-'FORM-I'!$V$22/100)</f>
        <v>0</v>
      </c>
      <c r="N602" s="11" t="e">
        <f>VLOOKUP(B602,$B$11:B601,1,FALSE)</f>
        <v>#N/A</v>
      </c>
      <c r="AH602" s="306"/>
      <c r="AI602" s="305"/>
      <c r="AJ602" s="305"/>
      <c r="AK602" s="307"/>
      <c r="AL602" s="308"/>
    </row>
    <row r="603" spans="2:38" ht="14.4">
      <c r="B603" s="115">
        <v>9318178</v>
      </c>
      <c r="C603" s="116" t="s">
        <v>569</v>
      </c>
      <c r="D603" s="117">
        <v>10</v>
      </c>
      <c r="E603" s="118"/>
      <c r="F603" s="119"/>
      <c r="G603" s="88">
        <v>298.33073999999999</v>
      </c>
      <c r="H603" s="121" t="str">
        <f t="shared" si="31"/>
        <v>CZK</v>
      </c>
      <c r="I603" s="122"/>
      <c r="J603" s="300" t="s">
        <v>1520</v>
      </c>
      <c r="L603" s="75">
        <f>G603*(1-'FORM-I'!$V$22/100)</f>
        <v>298.33073999999999</v>
      </c>
      <c r="N603" s="11" t="e">
        <f>VLOOKUP(B603,$B$11:B602,1,FALSE)</f>
        <v>#N/A</v>
      </c>
      <c r="AH603" s="306"/>
      <c r="AI603" s="305"/>
      <c r="AJ603" s="305"/>
      <c r="AK603" s="307"/>
      <c r="AL603" s="308"/>
    </row>
    <row r="604" spans="2:38" ht="14.4">
      <c r="B604" s="115">
        <v>9318179</v>
      </c>
      <c r="C604" s="116" t="s">
        <v>570</v>
      </c>
      <c r="D604" s="117">
        <v>10</v>
      </c>
      <c r="E604" s="118"/>
      <c r="F604" s="119"/>
      <c r="G604" s="88">
        <v>310.30277999999998</v>
      </c>
      <c r="H604" s="121" t="str">
        <f t="shared" si="31"/>
        <v>CZK</v>
      </c>
      <c r="I604" s="122"/>
      <c r="J604" s="300" t="s">
        <v>1521</v>
      </c>
      <c r="L604" s="75">
        <f>G604*(1-'FORM-I'!$V$22/100)</f>
        <v>310.30277999999998</v>
      </c>
      <c r="N604" s="11" t="e">
        <f>VLOOKUP(B604,$B$11:B603,1,FALSE)</f>
        <v>#N/A</v>
      </c>
      <c r="AH604" s="306"/>
      <c r="AI604" s="305"/>
      <c r="AJ604" s="305"/>
      <c r="AK604" s="307"/>
      <c r="AL604" s="308"/>
    </row>
    <row r="605" spans="2:38" ht="14.4">
      <c r="B605" s="115">
        <v>9318180</v>
      </c>
      <c r="C605" s="116" t="s">
        <v>571</v>
      </c>
      <c r="D605" s="117">
        <v>10</v>
      </c>
      <c r="E605" s="118"/>
      <c r="F605" s="119"/>
      <c r="G605" s="88">
        <v>310.30277999999998</v>
      </c>
      <c r="H605" s="121" t="str">
        <f t="shared" si="31"/>
        <v>CZK</v>
      </c>
      <c r="I605" s="122"/>
      <c r="J605" s="300" t="s">
        <v>1522</v>
      </c>
      <c r="L605" s="75">
        <f>G605*(1-'FORM-I'!$V$22/100)</f>
        <v>310.30277999999998</v>
      </c>
      <c r="N605" s="11" t="e">
        <f>VLOOKUP(B605,$B$11:B604,1,FALSE)</f>
        <v>#N/A</v>
      </c>
      <c r="AH605" s="306"/>
      <c r="AI605" s="305"/>
      <c r="AJ605" s="305"/>
      <c r="AK605" s="307"/>
      <c r="AL605" s="308"/>
    </row>
    <row r="606" spans="2:38" ht="14.4">
      <c r="B606" s="115">
        <v>9318181</v>
      </c>
      <c r="C606" s="116" t="s">
        <v>572</v>
      </c>
      <c r="D606" s="117">
        <v>10</v>
      </c>
      <c r="E606" s="118"/>
      <c r="F606" s="119"/>
      <c r="G606" s="88">
        <v>321.83461999999997</v>
      </c>
      <c r="H606" s="121" t="str">
        <f t="shared" si="31"/>
        <v>CZK</v>
      </c>
      <c r="I606" s="122"/>
      <c r="J606" s="300" t="s">
        <v>1523</v>
      </c>
      <c r="L606" s="75">
        <f>G606*(1-'FORM-I'!$V$22/100)</f>
        <v>321.83461999999997</v>
      </c>
      <c r="N606" s="11" t="e">
        <f>VLOOKUP(B606,$B$11:B605,1,FALSE)</f>
        <v>#N/A</v>
      </c>
      <c r="AH606" s="306"/>
      <c r="AI606" s="305"/>
      <c r="AJ606" s="305"/>
      <c r="AK606" s="307"/>
      <c r="AL606" s="308"/>
    </row>
    <row r="607" spans="2:38" ht="14.4">
      <c r="B607" s="115">
        <v>9318182</v>
      </c>
      <c r="C607" s="116" t="s">
        <v>573</v>
      </c>
      <c r="D607" s="117">
        <v>10</v>
      </c>
      <c r="E607" s="118"/>
      <c r="F607" s="119"/>
      <c r="G607" s="88">
        <v>321.83461999999997</v>
      </c>
      <c r="H607" s="121" t="str">
        <f t="shared" si="31"/>
        <v>CZK</v>
      </c>
      <c r="I607" s="122"/>
      <c r="J607" s="300" t="s">
        <v>1524</v>
      </c>
      <c r="L607" s="75">
        <f>G607*(1-'FORM-I'!$V$22/100)</f>
        <v>321.83461999999997</v>
      </c>
      <c r="N607" s="11" t="e">
        <f>VLOOKUP(B607,$B$11:B606,1,FALSE)</f>
        <v>#N/A</v>
      </c>
      <c r="AH607" s="306"/>
      <c r="AI607" s="305"/>
      <c r="AJ607" s="305"/>
      <c r="AK607" s="307"/>
      <c r="AL607" s="308"/>
    </row>
    <row r="608" spans="2:38" ht="14.4">
      <c r="B608" s="115">
        <v>9318183</v>
      </c>
      <c r="C608" s="116" t="s">
        <v>574</v>
      </c>
      <c r="D608" s="117">
        <v>10</v>
      </c>
      <c r="E608" s="118"/>
      <c r="F608" s="119"/>
      <c r="G608" s="88">
        <v>326.21229</v>
      </c>
      <c r="H608" s="121" t="str">
        <f t="shared" si="31"/>
        <v>CZK</v>
      </c>
      <c r="I608" s="122"/>
      <c r="J608" s="300" t="s">
        <v>1525</v>
      </c>
      <c r="L608" s="75">
        <f>G608*(1-'FORM-I'!$V$22/100)</f>
        <v>326.21229</v>
      </c>
      <c r="N608" s="11" t="e">
        <f>VLOOKUP(B608,$B$11:B607,1,FALSE)</f>
        <v>#N/A</v>
      </c>
      <c r="AH608" s="306"/>
      <c r="AI608" s="305"/>
      <c r="AJ608" s="305"/>
      <c r="AK608" s="307"/>
      <c r="AL608" s="308"/>
    </row>
    <row r="609" spans="2:38" ht="14.4">
      <c r="B609" s="153">
        <v>9318184</v>
      </c>
      <c r="C609" s="154" t="s">
        <v>575</v>
      </c>
      <c r="D609" s="155">
        <v>10</v>
      </c>
      <c r="E609" s="156"/>
      <c r="F609" s="157"/>
      <c r="G609" s="88"/>
      <c r="H609" s="158" t="str">
        <f t="shared" si="31"/>
        <v/>
      </c>
      <c r="I609" s="159"/>
      <c r="J609" s="300"/>
      <c r="L609" s="75">
        <f>G609*(1-'FORM-I'!$V$22/100)</f>
        <v>0</v>
      </c>
      <c r="N609" s="11" t="e">
        <f>VLOOKUP(B609,$B$11:B608,1,FALSE)</f>
        <v>#N/A</v>
      </c>
      <c r="AH609" s="306"/>
      <c r="AI609" s="305"/>
      <c r="AJ609" s="305"/>
      <c r="AK609" s="307"/>
      <c r="AL609" s="308"/>
    </row>
    <row r="610" spans="2:38" ht="14.4">
      <c r="B610" s="153"/>
      <c r="C610" s="154"/>
      <c r="D610" s="155"/>
      <c r="E610" s="156"/>
      <c r="F610" s="157"/>
      <c r="G610" s="88"/>
      <c r="H610" s="158"/>
      <c r="I610" s="159"/>
      <c r="J610" s="300"/>
      <c r="L610" s="75">
        <f>G610*(1-'FORM-I'!$V$22/100)</f>
        <v>0</v>
      </c>
      <c r="N610" s="11" t="e">
        <f>VLOOKUP(B610,$B$11:B609,1,FALSE)</f>
        <v>#N/A</v>
      </c>
      <c r="AH610" s="306"/>
      <c r="AI610" s="305"/>
      <c r="AJ610" s="305"/>
      <c r="AK610" s="307"/>
      <c r="AL610" s="308"/>
    </row>
    <row r="611" spans="2:38" ht="14.4">
      <c r="B611" s="146">
        <v>9318215</v>
      </c>
      <c r="C611" s="147" t="s">
        <v>576</v>
      </c>
      <c r="D611" s="148">
        <v>1</v>
      </c>
      <c r="E611" s="149"/>
      <c r="F611" s="150"/>
      <c r="G611" s="88">
        <v>197.37184999999999</v>
      </c>
      <c r="H611" s="151" t="str">
        <f t="shared" ref="H611:H625" si="32">IF(G611="","",$H$10)</f>
        <v>CZK</v>
      </c>
      <c r="I611" s="152"/>
      <c r="J611" s="300" t="s">
        <v>1617</v>
      </c>
      <c r="L611" s="75">
        <f>G611*(1-'FORM-I'!$V$22/100)</f>
        <v>197.37184999999999</v>
      </c>
      <c r="N611" s="11" t="e">
        <f>VLOOKUP(B611,$B$11:B610,1,FALSE)</f>
        <v>#N/A</v>
      </c>
      <c r="AH611" s="306"/>
      <c r="AI611" s="305"/>
      <c r="AJ611" s="305"/>
      <c r="AK611" s="307"/>
      <c r="AL611" s="308"/>
    </row>
    <row r="612" spans="2:38" ht="14.4">
      <c r="B612" s="115">
        <v>9318216</v>
      </c>
      <c r="C612" s="116" t="s">
        <v>577</v>
      </c>
      <c r="D612" s="117">
        <v>1</v>
      </c>
      <c r="E612" s="118"/>
      <c r="F612" s="119"/>
      <c r="G612" s="88">
        <v>823.68502000000001</v>
      </c>
      <c r="H612" s="121" t="str">
        <f t="shared" si="32"/>
        <v>CZK</v>
      </c>
      <c r="I612" s="122"/>
      <c r="J612" s="300" t="s">
        <v>1541</v>
      </c>
      <c r="L612" s="75">
        <f>G612*(1-'FORM-I'!$V$22/100)</f>
        <v>823.68502000000001</v>
      </c>
      <c r="N612" s="11" t="e">
        <f>VLOOKUP(B612,$B$11:B611,1,FALSE)</f>
        <v>#N/A</v>
      </c>
      <c r="AH612" s="306"/>
      <c r="AI612" s="305"/>
      <c r="AJ612" s="305"/>
      <c r="AK612" s="307"/>
      <c r="AL612" s="308"/>
    </row>
    <row r="613" spans="2:38" ht="14.4">
      <c r="B613" s="115">
        <v>9318217</v>
      </c>
      <c r="C613" s="116" t="s">
        <v>578</v>
      </c>
      <c r="D613" s="117">
        <v>1</v>
      </c>
      <c r="E613" s="118"/>
      <c r="F613" s="119"/>
      <c r="G613" s="88">
        <v>862.82307000000003</v>
      </c>
      <c r="H613" s="121" t="str">
        <f t="shared" si="32"/>
        <v>CZK</v>
      </c>
      <c r="I613" s="122"/>
      <c r="J613" s="300" t="s">
        <v>1542</v>
      </c>
      <c r="L613" s="75">
        <f>G613*(1-'FORM-I'!$V$22/100)</f>
        <v>862.82307000000003</v>
      </c>
      <c r="N613" s="11" t="e">
        <f>VLOOKUP(B613,$B$11:B612,1,FALSE)</f>
        <v>#N/A</v>
      </c>
      <c r="AH613" s="306"/>
      <c r="AI613" s="305"/>
      <c r="AJ613" s="305"/>
      <c r="AK613" s="307"/>
      <c r="AL613" s="308"/>
    </row>
    <row r="614" spans="2:38" ht="14.4">
      <c r="B614" s="115">
        <v>9318218</v>
      </c>
      <c r="C614" s="116" t="s">
        <v>579</v>
      </c>
      <c r="D614" s="117">
        <v>1</v>
      </c>
      <c r="E614" s="118"/>
      <c r="F614" s="119"/>
      <c r="G614" s="88">
        <v>941.88580999999999</v>
      </c>
      <c r="H614" s="121" t="str">
        <f t="shared" si="32"/>
        <v>CZK</v>
      </c>
      <c r="I614" s="122"/>
      <c r="J614" s="300" t="s">
        <v>1543</v>
      </c>
      <c r="L614" s="75">
        <f>G614*(1-'FORM-I'!$V$22/100)</f>
        <v>941.88580999999999</v>
      </c>
      <c r="N614" s="11" t="e">
        <f>VLOOKUP(B614,$B$11:B613,1,FALSE)</f>
        <v>#N/A</v>
      </c>
      <c r="AH614" s="306"/>
      <c r="AI614" s="305"/>
      <c r="AJ614" s="305"/>
      <c r="AK614" s="307"/>
      <c r="AL614" s="308"/>
    </row>
    <row r="615" spans="2:38" ht="14.4">
      <c r="B615" s="115">
        <v>9318219</v>
      </c>
      <c r="C615" s="116" t="s">
        <v>580</v>
      </c>
      <c r="D615" s="117">
        <v>1</v>
      </c>
      <c r="E615" s="118"/>
      <c r="F615" s="119"/>
      <c r="G615" s="88">
        <v>977.56314999999995</v>
      </c>
      <c r="H615" s="121" t="str">
        <f t="shared" si="32"/>
        <v>CZK</v>
      </c>
      <c r="I615" s="122"/>
      <c r="J615" s="300" t="s">
        <v>1544</v>
      </c>
      <c r="L615" s="75">
        <f>G615*(1-'FORM-I'!$V$22/100)</f>
        <v>977.56314999999995</v>
      </c>
      <c r="N615" s="11" t="e">
        <f>VLOOKUP(B615,$B$11:B614,1,FALSE)</f>
        <v>#N/A</v>
      </c>
      <c r="AH615" s="306"/>
      <c r="AI615" s="305"/>
      <c r="AJ615" s="305"/>
      <c r="AK615" s="307"/>
      <c r="AL615" s="308"/>
    </row>
    <row r="616" spans="2:38" ht="14.4">
      <c r="B616" s="115">
        <v>9318198</v>
      </c>
      <c r="C616" s="116" t="s">
        <v>581</v>
      </c>
      <c r="D616" s="117">
        <v>10</v>
      </c>
      <c r="E616" s="118"/>
      <c r="F616" s="119"/>
      <c r="G616" s="88"/>
      <c r="H616" s="121" t="str">
        <f t="shared" si="32"/>
        <v/>
      </c>
      <c r="I616" s="122"/>
      <c r="J616" s="300"/>
      <c r="L616" s="75">
        <f>G616*(1-'FORM-I'!$V$22/100)</f>
        <v>0</v>
      </c>
      <c r="N616" s="11" t="e">
        <f>VLOOKUP(B616,$B$11:B615,1,FALSE)</f>
        <v>#N/A</v>
      </c>
      <c r="AH616" s="306"/>
      <c r="AI616" s="305"/>
      <c r="AJ616" s="305"/>
      <c r="AK616" s="307"/>
      <c r="AL616" s="308"/>
    </row>
    <row r="617" spans="2:38" ht="14.4">
      <c r="B617" s="115">
        <v>9318199</v>
      </c>
      <c r="C617" s="116" t="s">
        <v>582</v>
      </c>
      <c r="D617" s="117">
        <v>10</v>
      </c>
      <c r="E617" s="118"/>
      <c r="F617" s="119"/>
      <c r="G617" s="88"/>
      <c r="H617" s="121" t="str">
        <f t="shared" si="32"/>
        <v/>
      </c>
      <c r="I617" s="122"/>
      <c r="J617" s="300"/>
      <c r="L617" s="75">
        <f>G617*(1-'FORM-I'!$V$22/100)</f>
        <v>0</v>
      </c>
      <c r="N617" s="11" t="e">
        <f>VLOOKUP(B617,$B$11:B616,1,FALSE)</f>
        <v>#N/A</v>
      </c>
      <c r="AH617" s="306"/>
      <c r="AI617" s="305"/>
      <c r="AJ617" s="305"/>
      <c r="AK617" s="307"/>
      <c r="AL617" s="308"/>
    </row>
    <row r="618" spans="2:38" ht="14.4">
      <c r="B618" s="115">
        <v>9318201</v>
      </c>
      <c r="C618" s="116" t="s">
        <v>583</v>
      </c>
      <c r="D618" s="117">
        <v>10</v>
      </c>
      <c r="E618" s="118"/>
      <c r="F618" s="119"/>
      <c r="G618" s="88">
        <v>372.33726999999999</v>
      </c>
      <c r="H618" s="121" t="str">
        <f t="shared" si="32"/>
        <v>CZK</v>
      </c>
      <c r="I618" s="122"/>
      <c r="J618" s="300" t="s">
        <v>1533</v>
      </c>
      <c r="L618" s="75">
        <f>G618*(1-'FORM-I'!$V$22/100)</f>
        <v>372.33726999999999</v>
      </c>
      <c r="N618" s="11" t="e">
        <f>VLOOKUP(B618,$B$11:B617,1,FALSE)</f>
        <v>#N/A</v>
      </c>
      <c r="AH618" s="306"/>
      <c r="AI618" s="305"/>
      <c r="AJ618" s="305"/>
      <c r="AK618" s="307"/>
      <c r="AL618" s="308"/>
    </row>
    <row r="619" spans="2:38" ht="14.4">
      <c r="B619" s="115">
        <v>9318203</v>
      </c>
      <c r="C619" s="116" t="s">
        <v>584</v>
      </c>
      <c r="D619" s="117">
        <v>10</v>
      </c>
      <c r="E619" s="118"/>
      <c r="F619" s="119"/>
      <c r="G619" s="88">
        <v>372.33726999999999</v>
      </c>
      <c r="H619" s="121" t="str">
        <f t="shared" si="32"/>
        <v>CZK</v>
      </c>
      <c r="I619" s="122"/>
      <c r="J619" s="300" t="s">
        <v>1534</v>
      </c>
      <c r="L619" s="75">
        <f>G619*(1-'FORM-I'!$V$22/100)</f>
        <v>372.33726999999999</v>
      </c>
      <c r="N619" s="11" t="e">
        <f>VLOOKUP(B619,$B$11:B618,1,FALSE)</f>
        <v>#N/A</v>
      </c>
      <c r="AH619" s="306"/>
      <c r="AI619" s="305"/>
      <c r="AJ619" s="305"/>
      <c r="AK619" s="307"/>
      <c r="AL619" s="308"/>
    </row>
    <row r="620" spans="2:38" ht="14.4">
      <c r="B620" s="115">
        <v>9318208</v>
      </c>
      <c r="C620" s="116" t="s">
        <v>585</v>
      </c>
      <c r="D620" s="117">
        <v>10</v>
      </c>
      <c r="E620" s="118"/>
      <c r="F620" s="119"/>
      <c r="G620" s="88">
        <v>392.11943000000002</v>
      </c>
      <c r="H620" s="121" t="str">
        <f t="shared" si="32"/>
        <v>CZK</v>
      </c>
      <c r="I620" s="122"/>
      <c r="J620" s="300" t="s">
        <v>1535</v>
      </c>
      <c r="L620" s="75">
        <f>G620*(1-'FORM-I'!$V$22/100)</f>
        <v>392.11943000000002</v>
      </c>
      <c r="N620" s="11" t="e">
        <f>VLOOKUP(B620,$B$11:B619,1,FALSE)</f>
        <v>#N/A</v>
      </c>
      <c r="AH620" s="306"/>
      <c r="AI620" s="305"/>
      <c r="AJ620" s="305"/>
      <c r="AK620" s="307"/>
      <c r="AL620" s="308"/>
    </row>
    <row r="621" spans="2:38" ht="14.4">
      <c r="B621" s="115">
        <v>9318209</v>
      </c>
      <c r="C621" s="116" t="s">
        <v>586</v>
      </c>
      <c r="D621" s="117">
        <v>10</v>
      </c>
      <c r="E621" s="118"/>
      <c r="F621" s="119"/>
      <c r="G621" s="88">
        <v>392.11943000000002</v>
      </c>
      <c r="H621" s="121" t="str">
        <f t="shared" si="32"/>
        <v>CZK</v>
      </c>
      <c r="I621" s="122"/>
      <c r="J621" s="300" t="s">
        <v>1536</v>
      </c>
      <c r="L621" s="75">
        <f>G621*(1-'FORM-I'!$V$22/100)</f>
        <v>392.11943000000002</v>
      </c>
      <c r="N621" s="11" t="e">
        <f>VLOOKUP(B621,$B$11:B620,1,FALSE)</f>
        <v>#N/A</v>
      </c>
      <c r="AH621" s="306"/>
      <c r="AI621" s="305"/>
      <c r="AJ621" s="305"/>
      <c r="AK621" s="307"/>
      <c r="AL621" s="308"/>
    </row>
    <row r="622" spans="2:38" ht="14.4">
      <c r="B622" s="115">
        <v>9318211</v>
      </c>
      <c r="C622" s="116" t="s">
        <v>587</v>
      </c>
      <c r="D622" s="117">
        <v>10</v>
      </c>
      <c r="E622" s="118"/>
      <c r="F622" s="119"/>
      <c r="G622" s="88">
        <v>443.89010999999999</v>
      </c>
      <c r="H622" s="121" t="str">
        <f t="shared" si="32"/>
        <v>CZK</v>
      </c>
      <c r="I622" s="122"/>
      <c r="J622" s="300" t="s">
        <v>1537</v>
      </c>
      <c r="L622" s="75">
        <f>G622*(1-'FORM-I'!$V$22/100)</f>
        <v>443.89010999999999</v>
      </c>
      <c r="N622" s="11" t="e">
        <f>VLOOKUP(B622,$B$11:B621,1,FALSE)</f>
        <v>#N/A</v>
      </c>
      <c r="AH622" s="306"/>
      <c r="AI622" s="305"/>
      <c r="AJ622" s="305"/>
      <c r="AK622" s="307"/>
      <c r="AL622" s="308"/>
    </row>
    <row r="623" spans="2:38" ht="14.4">
      <c r="B623" s="115">
        <v>9318212</v>
      </c>
      <c r="C623" s="116" t="s">
        <v>588</v>
      </c>
      <c r="D623" s="117">
        <v>10</v>
      </c>
      <c r="E623" s="118"/>
      <c r="F623" s="119"/>
      <c r="G623" s="88">
        <v>443.89010999999999</v>
      </c>
      <c r="H623" s="121" t="str">
        <f t="shared" si="32"/>
        <v>CZK</v>
      </c>
      <c r="I623" s="122"/>
      <c r="J623" s="300" t="s">
        <v>1538</v>
      </c>
      <c r="L623" s="75">
        <f>G623*(1-'FORM-I'!$V$22/100)</f>
        <v>443.89010999999999</v>
      </c>
      <c r="N623" s="11" t="e">
        <f>VLOOKUP(B623,$B$11:B622,1,FALSE)</f>
        <v>#N/A</v>
      </c>
      <c r="AH623" s="306"/>
      <c r="AI623" s="305"/>
      <c r="AJ623" s="305"/>
      <c r="AK623" s="307"/>
      <c r="AL623" s="308"/>
    </row>
    <row r="624" spans="2:38" ht="14.4">
      <c r="B624" s="115">
        <v>9318213</v>
      </c>
      <c r="C624" s="116" t="s">
        <v>589</v>
      </c>
      <c r="D624" s="117">
        <v>5</v>
      </c>
      <c r="E624" s="118"/>
      <c r="F624" s="119"/>
      <c r="G624" s="88">
        <v>462.41142000000002</v>
      </c>
      <c r="H624" s="121" t="str">
        <f t="shared" si="32"/>
        <v>CZK</v>
      </c>
      <c r="I624" s="122"/>
      <c r="J624" s="300" t="s">
        <v>1539</v>
      </c>
      <c r="L624" s="75">
        <f>G624*(1-'FORM-I'!$V$22/100)</f>
        <v>462.41142000000002</v>
      </c>
      <c r="N624" s="11" t="e">
        <f>VLOOKUP(B624,$B$11:B623,1,FALSE)</f>
        <v>#N/A</v>
      </c>
      <c r="AH624" s="306"/>
      <c r="AI624" s="305"/>
      <c r="AJ624" s="305"/>
      <c r="AK624" s="307"/>
      <c r="AL624" s="308"/>
    </row>
    <row r="625" spans="2:38" ht="14.4">
      <c r="B625" s="153">
        <v>9318214</v>
      </c>
      <c r="C625" s="154" t="s">
        <v>590</v>
      </c>
      <c r="D625" s="155">
        <v>5</v>
      </c>
      <c r="E625" s="156"/>
      <c r="F625" s="157"/>
      <c r="G625" s="88">
        <v>462.41142000000002</v>
      </c>
      <c r="H625" s="158" t="str">
        <f t="shared" si="32"/>
        <v>CZK</v>
      </c>
      <c r="I625" s="159"/>
      <c r="J625" s="300" t="s">
        <v>1540</v>
      </c>
      <c r="L625" s="75">
        <f>G625*(1-'FORM-I'!$V$22/100)</f>
        <v>462.41142000000002</v>
      </c>
      <c r="N625" s="11" t="e">
        <f>VLOOKUP(B625,$B$11:B624,1,FALSE)</f>
        <v>#N/A</v>
      </c>
      <c r="AH625" s="306"/>
      <c r="AI625" s="305"/>
      <c r="AJ625" s="305"/>
      <c r="AK625" s="307"/>
      <c r="AL625" s="308"/>
    </row>
    <row r="626" spans="2:38" ht="14.4">
      <c r="B626" s="153"/>
      <c r="C626" s="154"/>
      <c r="D626" s="155"/>
      <c r="E626" s="156"/>
      <c r="F626" s="157"/>
      <c r="G626" s="88"/>
      <c r="H626" s="158"/>
      <c r="I626" s="159"/>
      <c r="J626" s="300"/>
      <c r="L626" s="75">
        <f>G626*(1-'FORM-I'!$V$22/100)</f>
        <v>0</v>
      </c>
      <c r="N626" s="11" t="e">
        <f>VLOOKUP(B626,$B$11:B625,1,FALSE)</f>
        <v>#N/A</v>
      </c>
      <c r="AH626" s="306"/>
      <c r="AI626" s="305"/>
      <c r="AJ626" s="305"/>
      <c r="AK626" s="307"/>
      <c r="AL626" s="308"/>
    </row>
    <row r="627" spans="2:38" ht="14.4">
      <c r="B627" s="146">
        <v>9257890</v>
      </c>
      <c r="C627" s="147" t="s">
        <v>591</v>
      </c>
      <c r="D627" s="148">
        <v>1</v>
      </c>
      <c r="E627" s="149"/>
      <c r="F627" s="150"/>
      <c r="G627" s="88">
        <v>481.81412999999998</v>
      </c>
      <c r="H627" s="151" t="str">
        <f t="shared" ref="H627:H635" si="33">IF(G627="","",$H$10)</f>
        <v>CZK</v>
      </c>
      <c r="I627" s="152"/>
      <c r="J627" s="300" t="s">
        <v>1465</v>
      </c>
      <c r="L627" s="75">
        <f>G627*(1-'FORM-I'!$V$22/100)</f>
        <v>481.81412999999998</v>
      </c>
      <c r="N627" s="11" t="e">
        <f>VLOOKUP(B627,$B$11:B626,1,FALSE)</f>
        <v>#N/A</v>
      </c>
      <c r="AH627" s="306"/>
      <c r="AI627" s="305"/>
      <c r="AJ627" s="305"/>
      <c r="AK627" s="307"/>
      <c r="AL627" s="308"/>
    </row>
    <row r="628" spans="2:38" ht="14.4">
      <c r="B628" s="115">
        <v>9257891</v>
      </c>
      <c r="C628" s="116" t="s">
        <v>592</v>
      </c>
      <c r="D628" s="117">
        <v>1</v>
      </c>
      <c r="E628" s="118"/>
      <c r="F628" s="119"/>
      <c r="G628" s="88">
        <v>481.81412999999998</v>
      </c>
      <c r="H628" s="121" t="str">
        <f t="shared" si="33"/>
        <v>CZK</v>
      </c>
      <c r="I628" s="122"/>
      <c r="J628" s="300" t="s">
        <v>1466</v>
      </c>
      <c r="L628" s="75">
        <f>G628*(1-'FORM-I'!$V$22/100)</f>
        <v>481.81412999999998</v>
      </c>
      <c r="N628" s="11" t="e">
        <f>VLOOKUP(B628,$B$11:B627,1,FALSE)</f>
        <v>#N/A</v>
      </c>
      <c r="AH628" s="306"/>
      <c r="AI628" s="305"/>
      <c r="AJ628" s="305"/>
      <c r="AK628" s="307"/>
      <c r="AL628" s="308"/>
    </row>
    <row r="629" spans="2:38" ht="14.4">
      <c r="B629" s="115">
        <v>9257892</v>
      </c>
      <c r="C629" s="116" t="s">
        <v>593</v>
      </c>
      <c r="D629" s="117">
        <v>1</v>
      </c>
      <c r="E629" s="118"/>
      <c r="F629" s="119"/>
      <c r="G629" s="88">
        <v>481.81412999999998</v>
      </c>
      <c r="H629" s="121" t="str">
        <f t="shared" si="33"/>
        <v>CZK</v>
      </c>
      <c r="I629" s="122"/>
      <c r="J629" s="300" t="s">
        <v>1467</v>
      </c>
      <c r="L629" s="75">
        <f>G629*(1-'FORM-I'!$V$22/100)</f>
        <v>481.81412999999998</v>
      </c>
      <c r="N629" s="11" t="e">
        <f>VLOOKUP(B629,$B$11:B628,1,FALSE)</f>
        <v>#N/A</v>
      </c>
      <c r="AH629" s="306"/>
      <c r="AI629" s="305"/>
      <c r="AJ629" s="305"/>
      <c r="AK629" s="307"/>
      <c r="AL629" s="308"/>
    </row>
    <row r="630" spans="2:38" ht="14.4">
      <c r="B630" s="153">
        <v>9257893</v>
      </c>
      <c r="C630" s="154" t="s">
        <v>594</v>
      </c>
      <c r="D630" s="155">
        <v>1</v>
      </c>
      <c r="E630" s="156"/>
      <c r="F630" s="157"/>
      <c r="G630" s="88">
        <v>481.81412999999998</v>
      </c>
      <c r="H630" s="158" t="str">
        <f t="shared" si="33"/>
        <v>CZK</v>
      </c>
      <c r="I630" s="159"/>
      <c r="J630" s="300" t="s">
        <v>1468</v>
      </c>
      <c r="L630" s="75">
        <f>G630*(1-'FORM-I'!$V$22/100)</f>
        <v>481.81412999999998</v>
      </c>
      <c r="N630" s="11" t="e">
        <f>VLOOKUP(B630,$B$11:B629,1,FALSE)</f>
        <v>#N/A</v>
      </c>
      <c r="AH630" s="306"/>
      <c r="AI630" s="305"/>
      <c r="AJ630" s="305"/>
      <c r="AK630" s="307"/>
      <c r="AL630" s="308"/>
    </row>
    <row r="631" spans="2:38" ht="14.4">
      <c r="B631" s="146">
        <v>9236718</v>
      </c>
      <c r="C631" s="147" t="s">
        <v>595</v>
      </c>
      <c r="D631" s="148">
        <v>100</v>
      </c>
      <c r="E631" s="149"/>
      <c r="F631" s="150"/>
      <c r="G631" s="88">
        <v>182.03933000000001</v>
      </c>
      <c r="H631" s="151" t="str">
        <f t="shared" si="33"/>
        <v>CZK</v>
      </c>
      <c r="I631" s="152"/>
      <c r="J631" s="300" t="s">
        <v>1083</v>
      </c>
      <c r="L631" s="75">
        <f>G631*(1-'FORM-I'!$V$22/100)</f>
        <v>182.03933000000001</v>
      </c>
      <c r="N631" s="11" t="e">
        <f>VLOOKUP(B631,$B$11:B630,1,FALSE)</f>
        <v>#N/A</v>
      </c>
      <c r="AH631" s="306"/>
      <c r="AI631" s="305"/>
      <c r="AJ631" s="305"/>
      <c r="AK631" s="307"/>
      <c r="AL631" s="308"/>
    </row>
    <row r="632" spans="2:38" ht="14.4">
      <c r="B632" s="115">
        <v>9221295</v>
      </c>
      <c r="C632" s="116" t="s">
        <v>596</v>
      </c>
      <c r="D632" s="117">
        <v>20</v>
      </c>
      <c r="E632" s="118"/>
      <c r="F632" s="119"/>
      <c r="G632" s="88">
        <v>16.488900000000001</v>
      </c>
      <c r="H632" s="121" t="str">
        <f t="shared" si="33"/>
        <v>CZK</v>
      </c>
      <c r="I632" s="122"/>
      <c r="J632" s="300" t="s">
        <v>1082</v>
      </c>
      <c r="L632" s="75">
        <f>G632*(1-'FORM-I'!$V$22/100)</f>
        <v>16.488900000000001</v>
      </c>
      <c r="N632" s="11" t="e">
        <f>VLOOKUP(B632,$B$11:B631,1,FALSE)</f>
        <v>#N/A</v>
      </c>
      <c r="AH632" s="306"/>
      <c r="AI632" s="305"/>
      <c r="AJ632" s="305"/>
      <c r="AK632" s="307"/>
      <c r="AL632" s="308"/>
    </row>
    <row r="633" spans="2:38" ht="14.4">
      <c r="B633" s="115">
        <v>9278452</v>
      </c>
      <c r="C633" s="116" t="s">
        <v>597</v>
      </c>
      <c r="D633" s="117">
        <v>20</v>
      </c>
      <c r="E633" s="118"/>
      <c r="F633" s="119"/>
      <c r="G633" s="88">
        <v>46.620899999999999</v>
      </c>
      <c r="H633" s="121" t="str">
        <f t="shared" si="33"/>
        <v>CZK</v>
      </c>
      <c r="I633" s="122"/>
      <c r="J633" s="300" t="s">
        <v>1481</v>
      </c>
      <c r="L633" s="75">
        <f>G633*(1-'FORM-I'!$V$22/100)</f>
        <v>46.620899999999999</v>
      </c>
      <c r="N633" s="11" t="e">
        <f>VLOOKUP(B633,$B$11:B632,1,FALSE)</f>
        <v>#N/A</v>
      </c>
      <c r="AH633" s="306"/>
      <c r="AI633" s="305"/>
      <c r="AJ633" s="305"/>
      <c r="AK633" s="307"/>
      <c r="AL633" s="308"/>
    </row>
    <row r="634" spans="2:38" ht="14.4">
      <c r="B634" s="115">
        <v>9262213</v>
      </c>
      <c r="C634" s="116" t="s">
        <v>598</v>
      </c>
      <c r="D634" s="117">
        <v>20</v>
      </c>
      <c r="E634" s="118"/>
      <c r="F634" s="119"/>
      <c r="G634" s="88">
        <v>100.42456</v>
      </c>
      <c r="H634" s="121" t="str">
        <f t="shared" si="33"/>
        <v>CZK</v>
      </c>
      <c r="I634" s="122"/>
      <c r="J634" s="300" t="s">
        <v>1472</v>
      </c>
      <c r="L634" s="75">
        <f>G634*(1-'FORM-I'!$V$22/100)</f>
        <v>100.42456</v>
      </c>
      <c r="N634" s="11" t="e">
        <f>VLOOKUP(B634,$B$11:B633,1,FALSE)</f>
        <v>#N/A</v>
      </c>
      <c r="AH634" s="306"/>
      <c r="AI634" s="305"/>
      <c r="AJ634" s="305"/>
      <c r="AK634" s="307"/>
      <c r="AL634" s="308"/>
    </row>
    <row r="635" spans="2:38" ht="14.4">
      <c r="B635" s="153">
        <v>9278453</v>
      </c>
      <c r="C635" s="154" t="s">
        <v>599</v>
      </c>
      <c r="D635" s="155">
        <v>1</v>
      </c>
      <c r="E635" s="156"/>
      <c r="F635" s="157"/>
      <c r="G635" s="88">
        <v>1034.4750200000001</v>
      </c>
      <c r="H635" s="158" t="str">
        <f t="shared" si="33"/>
        <v>CZK</v>
      </c>
      <c r="I635" s="159"/>
      <c r="J635" s="300" t="s">
        <v>1482</v>
      </c>
      <c r="L635" s="75">
        <f>G635*(1-'FORM-I'!$V$22/100)</f>
        <v>1034.4750200000001</v>
      </c>
      <c r="N635" s="11" t="e">
        <f>VLOOKUP(B635,$B$11:B634,1,FALSE)</f>
        <v>#N/A</v>
      </c>
      <c r="AH635" s="306"/>
      <c r="AI635" s="305"/>
      <c r="AJ635" s="305"/>
      <c r="AK635" s="307"/>
      <c r="AL635" s="308"/>
    </row>
    <row r="636" spans="2:38" ht="14.4">
      <c r="B636" s="153"/>
      <c r="C636" s="154"/>
      <c r="D636" s="155"/>
      <c r="E636" s="156"/>
      <c r="F636" s="157"/>
      <c r="G636" s="88"/>
      <c r="H636" s="158"/>
      <c r="I636" s="159"/>
      <c r="J636" s="300"/>
      <c r="L636" s="75">
        <f>G636*(1-'FORM-I'!$V$22/100)</f>
        <v>0</v>
      </c>
      <c r="N636" s="11" t="e">
        <f>VLOOKUP(B636,$B$11:B635,1,FALSE)</f>
        <v>#N/A</v>
      </c>
      <c r="AH636" s="306"/>
      <c r="AI636" s="305"/>
      <c r="AJ636" s="305"/>
      <c r="AK636" s="307"/>
      <c r="AL636" s="308"/>
    </row>
    <row r="637" spans="2:38" ht="14.4">
      <c r="B637" s="146">
        <v>9256953</v>
      </c>
      <c r="C637" s="147" t="s">
        <v>600</v>
      </c>
      <c r="D637" s="148">
        <v>1</v>
      </c>
      <c r="E637" s="149"/>
      <c r="F637" s="150"/>
      <c r="G637" s="88">
        <v>478.60127999999997</v>
      </c>
      <c r="H637" s="151" t="str">
        <f t="shared" ref="H637" si="34">IF(G637="","",$H$10)</f>
        <v>CZK</v>
      </c>
      <c r="I637" s="152"/>
      <c r="J637" s="300" t="s">
        <v>1346</v>
      </c>
      <c r="L637" s="75">
        <f>G637*(1-'FORM-I'!$V$22/100)</f>
        <v>478.60127999999997</v>
      </c>
      <c r="N637" s="11" t="e">
        <f>VLOOKUP(B637,$B$11:B636,1,FALSE)</f>
        <v>#N/A</v>
      </c>
      <c r="AH637" s="306"/>
      <c r="AI637" s="305"/>
      <c r="AJ637" s="305"/>
      <c r="AK637" s="307"/>
      <c r="AL637" s="308"/>
    </row>
    <row r="638" spans="2:38" ht="14.4">
      <c r="B638" s="115">
        <v>9256954</v>
      </c>
      <c r="C638" s="116" t="s">
        <v>601</v>
      </c>
      <c r="D638" s="117">
        <v>1</v>
      </c>
      <c r="E638" s="118"/>
      <c r="F638" s="119"/>
      <c r="G638" s="88">
        <v>479.57344999999998</v>
      </c>
      <c r="H638" s="121" t="str">
        <f>IF(G638="","",$H$10)</f>
        <v>CZK</v>
      </c>
      <c r="I638" s="122"/>
      <c r="J638" s="300" t="s">
        <v>1347</v>
      </c>
      <c r="L638" s="75">
        <f>G638*(1-'FORM-I'!$V$22/100)</f>
        <v>479.57344999999998</v>
      </c>
      <c r="N638" s="11" t="e">
        <f>VLOOKUP(B638,$B$11:B637,1,FALSE)</f>
        <v>#N/A</v>
      </c>
      <c r="AH638" s="306"/>
      <c r="AI638" s="305"/>
      <c r="AJ638" s="305"/>
      <c r="AK638" s="307"/>
      <c r="AL638" s="308"/>
    </row>
    <row r="639" spans="2:38" ht="14.4">
      <c r="B639" s="115">
        <v>9256956</v>
      </c>
      <c r="C639" s="116" t="s">
        <v>602</v>
      </c>
      <c r="D639" s="117">
        <v>1</v>
      </c>
      <c r="E639" s="118"/>
      <c r="F639" s="119"/>
      <c r="G639" s="88">
        <v>489.27857</v>
      </c>
      <c r="H639" s="121" t="str">
        <f>IF(G639="","",$H$10)</f>
        <v>CZK</v>
      </c>
      <c r="I639" s="122"/>
      <c r="J639" s="300" t="s">
        <v>1348</v>
      </c>
      <c r="L639" s="75">
        <f>G639*(1-'FORM-I'!$V$22/100)</f>
        <v>489.27857</v>
      </c>
      <c r="N639" s="11" t="e">
        <f>VLOOKUP(B639,$B$11:B638,1,FALSE)</f>
        <v>#N/A</v>
      </c>
      <c r="AH639" s="306"/>
      <c r="AI639" s="305"/>
      <c r="AJ639" s="305"/>
      <c r="AK639" s="307"/>
      <c r="AL639" s="308"/>
    </row>
    <row r="640" spans="2:38" ht="14.4">
      <c r="B640" s="115">
        <v>9256944</v>
      </c>
      <c r="C640" s="116" t="s">
        <v>603</v>
      </c>
      <c r="D640" s="117">
        <v>20</v>
      </c>
      <c r="E640" s="118"/>
      <c r="F640" s="119"/>
      <c r="G640" s="88">
        <v>223.77942999999999</v>
      </c>
      <c r="H640" s="121" t="str">
        <f>IF(G640="","",$H$10)</f>
        <v>CZK</v>
      </c>
      <c r="I640" s="122"/>
      <c r="J640" s="300" t="s">
        <v>1340</v>
      </c>
      <c r="L640" s="75">
        <f>G640*(1-'FORM-I'!$V$22/100)</f>
        <v>223.77942999999999</v>
      </c>
      <c r="N640" s="11" t="e">
        <f>VLOOKUP(B640,$B$11:B639,1,FALSE)</f>
        <v>#N/A</v>
      </c>
      <c r="AH640" s="306"/>
      <c r="AI640" s="305"/>
      <c r="AJ640" s="305"/>
      <c r="AK640" s="307"/>
      <c r="AL640" s="308"/>
    </row>
    <row r="641" spans="2:38" ht="14.4">
      <c r="B641" s="115">
        <v>9256945</v>
      </c>
      <c r="C641" s="116" t="s">
        <v>604</v>
      </c>
      <c r="D641" s="117">
        <v>20</v>
      </c>
      <c r="E641" s="118"/>
      <c r="F641" s="119"/>
      <c r="G641" s="88">
        <v>223.77942999999999</v>
      </c>
      <c r="H641" s="121" t="str">
        <f>IF(G641="","",$H$10)</f>
        <v>CZK</v>
      </c>
      <c r="I641" s="122"/>
      <c r="J641" s="300" t="s">
        <v>1341</v>
      </c>
      <c r="L641" s="75">
        <f>G641*(1-'FORM-I'!$V$22/100)</f>
        <v>223.77942999999999</v>
      </c>
      <c r="N641" s="11" t="e">
        <f>VLOOKUP(B641,$B$11:B640,1,FALSE)</f>
        <v>#N/A</v>
      </c>
      <c r="AH641" s="306"/>
      <c r="AI641" s="305"/>
      <c r="AJ641" s="305"/>
      <c r="AK641" s="307"/>
      <c r="AL641" s="308"/>
    </row>
    <row r="642" spans="2:38" ht="14.4">
      <c r="B642" s="115">
        <v>9256946</v>
      </c>
      <c r="C642" s="116" t="s">
        <v>605</v>
      </c>
      <c r="D642" s="117">
        <v>20</v>
      </c>
      <c r="E642" s="118"/>
      <c r="F642" s="119"/>
      <c r="G642" s="88">
        <v>224.26065</v>
      </c>
      <c r="H642" s="121" t="str">
        <f t="shared" ref="H642:H645" si="35">IF(G642="","",$H$10)</f>
        <v>CZK</v>
      </c>
      <c r="I642" s="122"/>
      <c r="J642" s="300" t="s">
        <v>1342</v>
      </c>
      <c r="L642" s="75">
        <f>G642*(1-'FORM-I'!$V$22/100)</f>
        <v>224.26065</v>
      </c>
      <c r="N642" s="11" t="e">
        <f>VLOOKUP(B642,$B$11:B641,1,FALSE)</f>
        <v>#N/A</v>
      </c>
      <c r="AH642" s="306"/>
      <c r="AI642" s="305"/>
      <c r="AJ642" s="305"/>
      <c r="AK642" s="307"/>
      <c r="AL642" s="308"/>
    </row>
    <row r="643" spans="2:38" ht="14.4">
      <c r="B643" s="115">
        <v>9256947</v>
      </c>
      <c r="C643" s="116" t="s">
        <v>606</v>
      </c>
      <c r="D643" s="117">
        <v>20</v>
      </c>
      <c r="E643" s="118"/>
      <c r="F643" s="119"/>
      <c r="G643" s="88">
        <v>224.26065</v>
      </c>
      <c r="H643" s="121" t="str">
        <f t="shared" si="35"/>
        <v>CZK</v>
      </c>
      <c r="I643" s="122"/>
      <c r="J643" s="300" t="s">
        <v>1343</v>
      </c>
      <c r="L643" s="75">
        <f>G643*(1-'FORM-I'!$V$22/100)</f>
        <v>224.26065</v>
      </c>
      <c r="N643" s="11" t="e">
        <f>VLOOKUP(B643,$B$11:B642,1,FALSE)</f>
        <v>#N/A</v>
      </c>
      <c r="AH643" s="306"/>
      <c r="AI643" s="305"/>
      <c r="AJ643" s="305"/>
      <c r="AK643" s="307"/>
      <c r="AL643" s="308"/>
    </row>
    <row r="644" spans="2:38" ht="14.4">
      <c r="B644" s="115">
        <v>9256950</v>
      </c>
      <c r="C644" s="116" t="s">
        <v>607</v>
      </c>
      <c r="D644" s="117">
        <v>20</v>
      </c>
      <c r="E644" s="118"/>
      <c r="F644" s="119"/>
      <c r="G644" s="88">
        <v>229.11434</v>
      </c>
      <c r="H644" s="121" t="str">
        <f t="shared" si="35"/>
        <v>CZK</v>
      </c>
      <c r="I644" s="122"/>
      <c r="J644" s="300" t="s">
        <v>1344</v>
      </c>
      <c r="L644" s="75">
        <f>G644*(1-'FORM-I'!$V$22/100)</f>
        <v>229.11434</v>
      </c>
      <c r="N644" s="11" t="e">
        <f>VLOOKUP(B644,$B$11:B643,1,FALSE)</f>
        <v>#N/A</v>
      </c>
      <c r="AH644" s="306"/>
      <c r="AI644" s="305"/>
      <c r="AJ644" s="305"/>
      <c r="AK644" s="307"/>
      <c r="AL644" s="308"/>
    </row>
    <row r="645" spans="2:38" ht="14.4">
      <c r="B645" s="153">
        <v>9256951</v>
      </c>
      <c r="C645" s="154" t="s">
        <v>608</v>
      </c>
      <c r="D645" s="155">
        <v>20</v>
      </c>
      <c r="E645" s="156"/>
      <c r="F645" s="157"/>
      <c r="G645" s="88">
        <v>229.11434</v>
      </c>
      <c r="H645" s="158" t="str">
        <f t="shared" si="35"/>
        <v>CZK</v>
      </c>
      <c r="I645" s="159"/>
      <c r="J645" s="300" t="s">
        <v>1345</v>
      </c>
      <c r="L645" s="75">
        <f>G645*(1-'FORM-I'!$V$22/100)</f>
        <v>229.11434</v>
      </c>
      <c r="N645" s="11" t="e">
        <f>VLOOKUP(B645,$B$11:B644,1,FALSE)</f>
        <v>#N/A</v>
      </c>
      <c r="AH645" s="306"/>
      <c r="AI645" s="305"/>
      <c r="AJ645" s="305"/>
      <c r="AK645" s="307"/>
      <c r="AL645" s="308"/>
    </row>
    <row r="646" spans="2:38" ht="14.4">
      <c r="B646" s="153"/>
      <c r="C646" s="154"/>
      <c r="D646" s="155"/>
      <c r="E646" s="156"/>
      <c r="F646" s="157"/>
      <c r="G646" s="88"/>
      <c r="H646" s="158"/>
      <c r="I646" s="159"/>
      <c r="J646" s="300"/>
      <c r="L646" s="75">
        <f>G646*(1-'FORM-I'!$V$22/100)</f>
        <v>0</v>
      </c>
      <c r="N646" s="11" t="e">
        <f>VLOOKUP(B646,$B$11:B645,1,FALSE)</f>
        <v>#N/A</v>
      </c>
      <c r="AH646" s="306"/>
      <c r="AI646" s="305"/>
      <c r="AJ646" s="305"/>
      <c r="AK646" s="307"/>
      <c r="AL646" s="308"/>
    </row>
    <row r="647" spans="2:38" ht="14.4">
      <c r="B647" s="146">
        <v>9256883</v>
      </c>
      <c r="C647" s="147" t="s">
        <v>609</v>
      </c>
      <c r="D647" s="148">
        <v>1</v>
      </c>
      <c r="E647" s="149"/>
      <c r="F647" s="150"/>
      <c r="G647" s="88">
        <v>478.60127999999997</v>
      </c>
      <c r="H647" s="151" t="str">
        <f t="shared" ref="H647:H670" si="36">IF(G647="","",$H$10)</f>
        <v>CZK</v>
      </c>
      <c r="I647" s="152"/>
      <c r="J647" s="300" t="s">
        <v>1311</v>
      </c>
      <c r="L647" s="75">
        <f>G647*(1-'FORM-I'!$V$22/100)</f>
        <v>478.60127999999997</v>
      </c>
      <c r="N647" s="11" t="e">
        <f>VLOOKUP(B647,$B$11:B646,1,FALSE)</f>
        <v>#N/A</v>
      </c>
      <c r="AH647" s="306"/>
      <c r="AI647" s="305"/>
      <c r="AJ647" s="305"/>
      <c r="AK647" s="307"/>
      <c r="AL647" s="308"/>
    </row>
    <row r="648" spans="2:38" ht="14.4">
      <c r="B648" s="115">
        <v>9256884</v>
      </c>
      <c r="C648" s="116" t="s">
        <v>610</v>
      </c>
      <c r="D648" s="117">
        <v>1</v>
      </c>
      <c r="E648" s="118"/>
      <c r="F648" s="119"/>
      <c r="G648" s="88">
        <v>479.57344999999998</v>
      </c>
      <c r="H648" s="121" t="str">
        <f t="shared" si="36"/>
        <v>CZK</v>
      </c>
      <c r="I648" s="122"/>
      <c r="J648" s="300" t="s">
        <v>1312</v>
      </c>
      <c r="L648" s="75">
        <f>G648*(1-'FORM-I'!$V$22/100)</f>
        <v>479.57344999999998</v>
      </c>
      <c r="N648" s="11" t="e">
        <f>VLOOKUP(B648,$B$11:B647,1,FALSE)</f>
        <v>#N/A</v>
      </c>
      <c r="AH648" s="306"/>
      <c r="AI648" s="305"/>
      <c r="AJ648" s="305"/>
      <c r="AK648" s="307"/>
      <c r="AL648" s="308"/>
    </row>
    <row r="649" spans="2:38" ht="14.4">
      <c r="B649" s="115">
        <v>9256886</v>
      </c>
      <c r="C649" s="116" t="s">
        <v>611</v>
      </c>
      <c r="D649" s="117">
        <v>1</v>
      </c>
      <c r="E649" s="118"/>
      <c r="F649" s="119"/>
      <c r="G649" s="88">
        <v>489.27857</v>
      </c>
      <c r="H649" s="121" t="str">
        <f t="shared" si="36"/>
        <v>CZK</v>
      </c>
      <c r="I649" s="122"/>
      <c r="J649" s="300" t="s">
        <v>1313</v>
      </c>
      <c r="L649" s="75">
        <f>G649*(1-'FORM-I'!$V$22/100)</f>
        <v>489.27857</v>
      </c>
      <c r="N649" s="11" t="e">
        <f>VLOOKUP(B649,$B$11:B648,1,FALSE)</f>
        <v>#N/A</v>
      </c>
      <c r="AH649" s="306"/>
      <c r="AI649" s="305"/>
      <c r="AJ649" s="305"/>
      <c r="AK649" s="307"/>
      <c r="AL649" s="308"/>
    </row>
    <row r="650" spans="2:38" ht="14.4">
      <c r="B650" s="115">
        <v>9256888</v>
      </c>
      <c r="C650" s="116" t="s">
        <v>612</v>
      </c>
      <c r="D650" s="117">
        <v>1</v>
      </c>
      <c r="E650" s="118"/>
      <c r="F650" s="119"/>
      <c r="G650" s="88">
        <v>498.97861999999998</v>
      </c>
      <c r="H650" s="121" t="str">
        <f t="shared" si="36"/>
        <v>CZK</v>
      </c>
      <c r="I650" s="122"/>
      <c r="J650" s="300" t="s">
        <v>1314</v>
      </c>
      <c r="L650" s="75">
        <f>G650*(1-'FORM-I'!$V$22/100)</f>
        <v>498.97861999999998</v>
      </c>
      <c r="N650" s="11" t="e">
        <f>VLOOKUP(B650,$B$11:B649,1,FALSE)</f>
        <v>#N/A</v>
      </c>
      <c r="AH650" s="306"/>
      <c r="AI650" s="305"/>
      <c r="AJ650" s="305"/>
      <c r="AK650" s="307"/>
      <c r="AL650" s="308"/>
    </row>
    <row r="651" spans="2:38" ht="14.4">
      <c r="B651" s="115">
        <v>9256890</v>
      </c>
      <c r="C651" s="116" t="s">
        <v>613</v>
      </c>
      <c r="D651" s="117">
        <v>1</v>
      </c>
      <c r="E651" s="118"/>
      <c r="F651" s="119"/>
      <c r="G651" s="88">
        <v>122.98869999999999</v>
      </c>
      <c r="H651" s="121" t="str">
        <f t="shared" si="36"/>
        <v>CZK</v>
      </c>
      <c r="I651" s="122"/>
      <c r="J651" s="300" t="s">
        <v>1613</v>
      </c>
      <c r="L651" s="75">
        <f>G651*(1-'FORM-I'!$V$22/100)</f>
        <v>122.98869999999999</v>
      </c>
      <c r="N651" s="11" t="e">
        <f>VLOOKUP(B651,$B$11:B650,1,FALSE)</f>
        <v>#N/A</v>
      </c>
      <c r="AH651" s="306"/>
      <c r="AI651" s="305"/>
      <c r="AJ651" s="305"/>
      <c r="AK651" s="307"/>
      <c r="AL651" s="308"/>
    </row>
    <row r="652" spans="2:38" ht="14.4">
      <c r="B652" s="115">
        <v>9256892</v>
      </c>
      <c r="C652" s="116" t="s">
        <v>614</v>
      </c>
      <c r="D652" s="117">
        <v>1</v>
      </c>
      <c r="E652" s="118"/>
      <c r="F652" s="119"/>
      <c r="G652" s="88">
        <v>504.59701000000001</v>
      </c>
      <c r="H652" s="121" t="str">
        <f t="shared" si="36"/>
        <v>CZK</v>
      </c>
      <c r="I652" s="122"/>
      <c r="J652" s="300" t="s">
        <v>1315</v>
      </c>
      <c r="L652" s="75">
        <f>G652*(1-'FORM-I'!$V$22/100)</f>
        <v>504.59701000000001</v>
      </c>
      <c r="N652" s="11" t="e">
        <f>VLOOKUP(B652,$B$11:B651,1,FALSE)</f>
        <v>#N/A</v>
      </c>
      <c r="AH652" s="306"/>
      <c r="AI652" s="305"/>
      <c r="AJ652" s="305"/>
      <c r="AK652" s="307"/>
      <c r="AL652" s="308"/>
    </row>
    <row r="653" spans="2:38" ht="14.4">
      <c r="B653" s="115">
        <v>9256894</v>
      </c>
      <c r="C653" s="116" t="s">
        <v>615</v>
      </c>
      <c r="D653" s="117">
        <v>1</v>
      </c>
      <c r="E653" s="118"/>
      <c r="F653" s="119"/>
      <c r="G653" s="88">
        <v>127.68105</v>
      </c>
      <c r="H653" s="121" t="str">
        <f t="shared" si="36"/>
        <v>CZK</v>
      </c>
      <c r="I653" s="122"/>
      <c r="J653" s="300" t="s">
        <v>1614</v>
      </c>
      <c r="L653" s="75">
        <f>G653*(1-'FORM-I'!$V$22/100)</f>
        <v>127.68105</v>
      </c>
      <c r="N653" s="11" t="e">
        <f>VLOOKUP(B653,$B$11:B652,1,FALSE)</f>
        <v>#N/A</v>
      </c>
      <c r="AH653" s="306"/>
      <c r="AI653" s="305"/>
      <c r="AJ653" s="305"/>
      <c r="AK653" s="307"/>
      <c r="AL653" s="308"/>
    </row>
    <row r="654" spans="2:38" ht="14.4">
      <c r="B654" s="115">
        <v>9256896</v>
      </c>
      <c r="C654" s="116" t="s">
        <v>616</v>
      </c>
      <c r="D654" s="117">
        <v>1</v>
      </c>
      <c r="E654" s="118"/>
      <c r="F654" s="119"/>
      <c r="G654" s="88">
        <v>537.79395</v>
      </c>
      <c r="H654" s="121" t="str">
        <f t="shared" si="36"/>
        <v>CZK</v>
      </c>
      <c r="I654" s="122"/>
      <c r="J654" s="300" t="s">
        <v>1316</v>
      </c>
      <c r="L654" s="75">
        <f>G654*(1-'FORM-I'!$V$22/100)</f>
        <v>537.79395</v>
      </c>
      <c r="N654" s="11" t="e">
        <f>VLOOKUP(B654,$B$11:B653,1,FALSE)</f>
        <v>#N/A</v>
      </c>
      <c r="AH654" s="306"/>
      <c r="AI654" s="305"/>
      <c r="AJ654" s="305"/>
      <c r="AK654" s="307"/>
      <c r="AL654" s="308"/>
    </row>
    <row r="655" spans="2:38" ht="14.4">
      <c r="B655" s="115">
        <v>9256854</v>
      </c>
      <c r="C655" s="116" t="s">
        <v>617</v>
      </c>
      <c r="D655" s="117">
        <v>20</v>
      </c>
      <c r="E655" s="118"/>
      <c r="F655" s="119"/>
      <c r="G655" s="88">
        <v>223.77942999999999</v>
      </c>
      <c r="H655" s="121" t="str">
        <f t="shared" si="36"/>
        <v>CZK</v>
      </c>
      <c r="I655" s="122"/>
      <c r="J655" s="300" t="s">
        <v>1295</v>
      </c>
      <c r="L655" s="75">
        <f>G655*(1-'FORM-I'!$V$22/100)</f>
        <v>223.77942999999999</v>
      </c>
      <c r="N655" s="11" t="e">
        <f>VLOOKUP(B655,$B$11:B654,1,FALSE)</f>
        <v>#N/A</v>
      </c>
      <c r="AH655" s="306"/>
      <c r="AI655" s="305"/>
      <c r="AJ655" s="305"/>
      <c r="AK655" s="307"/>
      <c r="AL655" s="308"/>
    </row>
    <row r="656" spans="2:38" ht="14.4">
      <c r="B656" s="115">
        <v>9256855</v>
      </c>
      <c r="C656" s="116" t="s">
        <v>618</v>
      </c>
      <c r="D656" s="117">
        <v>20</v>
      </c>
      <c r="E656" s="118"/>
      <c r="F656" s="119"/>
      <c r="G656" s="88">
        <v>223.77942999999999</v>
      </c>
      <c r="H656" s="121" t="str">
        <f t="shared" si="36"/>
        <v>CZK</v>
      </c>
      <c r="I656" s="122"/>
      <c r="J656" s="300" t="s">
        <v>1296</v>
      </c>
      <c r="L656" s="75">
        <f>G656*(1-'FORM-I'!$V$22/100)</f>
        <v>223.77942999999999</v>
      </c>
      <c r="N656" s="11" t="e">
        <f>VLOOKUP(B656,$B$11:B655,1,FALSE)</f>
        <v>#N/A</v>
      </c>
      <c r="AH656" s="306"/>
      <c r="AI656" s="305"/>
      <c r="AJ656" s="305"/>
      <c r="AK656" s="307"/>
      <c r="AL656" s="308"/>
    </row>
    <row r="657" spans="2:38" ht="14.4">
      <c r="B657" s="115">
        <v>9256856</v>
      </c>
      <c r="C657" s="116" t="s">
        <v>619</v>
      </c>
      <c r="D657" s="117">
        <v>20</v>
      </c>
      <c r="E657" s="118"/>
      <c r="F657" s="119"/>
      <c r="G657" s="88">
        <v>224.26065</v>
      </c>
      <c r="H657" s="121" t="str">
        <f t="shared" si="36"/>
        <v>CZK</v>
      </c>
      <c r="I657" s="122"/>
      <c r="J657" s="300" t="s">
        <v>1297</v>
      </c>
      <c r="L657" s="75">
        <f>G657*(1-'FORM-I'!$V$22/100)</f>
        <v>224.26065</v>
      </c>
      <c r="N657" s="11" t="e">
        <f>VLOOKUP(B657,$B$11:B656,1,FALSE)</f>
        <v>#N/A</v>
      </c>
      <c r="AH657" s="306"/>
      <c r="AI657" s="305"/>
      <c r="AJ657" s="305"/>
      <c r="AK657" s="307"/>
      <c r="AL657" s="308"/>
    </row>
    <row r="658" spans="2:38" ht="14.4">
      <c r="B658" s="115">
        <v>9256857</v>
      </c>
      <c r="C658" s="116" t="s">
        <v>620</v>
      </c>
      <c r="D658" s="117">
        <v>20</v>
      </c>
      <c r="E658" s="118"/>
      <c r="F658" s="119"/>
      <c r="G658" s="88">
        <v>224.26065</v>
      </c>
      <c r="H658" s="121" t="str">
        <f t="shared" si="36"/>
        <v>CZK</v>
      </c>
      <c r="I658" s="122"/>
      <c r="J658" s="300" t="s">
        <v>1298</v>
      </c>
      <c r="L658" s="75">
        <f>G658*(1-'FORM-I'!$V$22/100)</f>
        <v>224.26065</v>
      </c>
      <c r="N658" s="11" t="e">
        <f>VLOOKUP(B658,$B$11:B657,1,FALSE)</f>
        <v>#N/A</v>
      </c>
      <c r="AH658" s="306"/>
      <c r="AI658" s="305"/>
      <c r="AJ658" s="305"/>
      <c r="AK658" s="307"/>
      <c r="AL658" s="308"/>
    </row>
    <row r="659" spans="2:38" ht="14.4">
      <c r="B659" s="115">
        <v>9256860</v>
      </c>
      <c r="C659" s="116" t="s">
        <v>621</v>
      </c>
      <c r="D659" s="117">
        <v>20</v>
      </c>
      <c r="E659" s="118"/>
      <c r="F659" s="119"/>
      <c r="G659" s="88">
        <v>229.11434</v>
      </c>
      <c r="H659" s="121" t="str">
        <f t="shared" si="36"/>
        <v>CZK</v>
      </c>
      <c r="I659" s="122"/>
      <c r="J659" s="300" t="s">
        <v>1299</v>
      </c>
      <c r="L659" s="75">
        <f>G659*(1-'FORM-I'!$V$22/100)</f>
        <v>229.11434</v>
      </c>
      <c r="N659" s="11" t="e">
        <f>VLOOKUP(B659,$B$11:B658,1,FALSE)</f>
        <v>#N/A</v>
      </c>
      <c r="AH659" s="306"/>
      <c r="AI659" s="305"/>
      <c r="AJ659" s="305"/>
      <c r="AK659" s="307"/>
      <c r="AL659" s="308"/>
    </row>
    <row r="660" spans="2:38" ht="14.4">
      <c r="B660" s="115">
        <v>9256861</v>
      </c>
      <c r="C660" s="116" t="s">
        <v>622</v>
      </c>
      <c r="D660" s="117">
        <v>20</v>
      </c>
      <c r="E660" s="118"/>
      <c r="F660" s="119"/>
      <c r="G660" s="88">
        <v>229.11434</v>
      </c>
      <c r="H660" s="121" t="str">
        <f t="shared" si="36"/>
        <v>CZK</v>
      </c>
      <c r="I660" s="122"/>
      <c r="J660" s="300" t="s">
        <v>1300</v>
      </c>
      <c r="L660" s="75">
        <f>G660*(1-'FORM-I'!$V$22/100)</f>
        <v>229.11434</v>
      </c>
      <c r="N660" s="11" t="e">
        <f>VLOOKUP(B660,$B$11:B659,1,FALSE)</f>
        <v>#N/A</v>
      </c>
      <c r="AH660" s="306"/>
      <c r="AI660" s="305"/>
      <c r="AJ660" s="305"/>
      <c r="AK660" s="307"/>
      <c r="AL660" s="308"/>
    </row>
    <row r="661" spans="2:38" ht="14.4">
      <c r="B661" s="115">
        <v>9256864</v>
      </c>
      <c r="C661" s="116" t="s">
        <v>623</v>
      </c>
      <c r="D661" s="117">
        <v>20</v>
      </c>
      <c r="E661" s="118"/>
      <c r="F661" s="119"/>
      <c r="G661" s="88">
        <v>233.96566000000001</v>
      </c>
      <c r="H661" s="121" t="str">
        <f t="shared" si="36"/>
        <v>CZK</v>
      </c>
      <c r="I661" s="122"/>
      <c r="J661" s="300" t="s">
        <v>1301</v>
      </c>
      <c r="L661" s="75">
        <f>G661*(1-'FORM-I'!$V$22/100)</f>
        <v>233.96566000000001</v>
      </c>
      <c r="N661" s="11" t="e">
        <f>VLOOKUP(B661,$B$11:B660,1,FALSE)</f>
        <v>#N/A</v>
      </c>
      <c r="AH661" s="306"/>
      <c r="AI661" s="305"/>
      <c r="AJ661" s="305"/>
      <c r="AK661" s="307"/>
      <c r="AL661" s="308"/>
    </row>
    <row r="662" spans="2:38" ht="14.4">
      <c r="B662" s="115">
        <v>9256865</v>
      </c>
      <c r="C662" s="116" t="s">
        <v>624</v>
      </c>
      <c r="D662" s="117">
        <v>20</v>
      </c>
      <c r="E662" s="118"/>
      <c r="F662" s="119"/>
      <c r="G662" s="88">
        <v>233.96566000000001</v>
      </c>
      <c r="H662" s="121" t="str">
        <f t="shared" si="36"/>
        <v>CZK</v>
      </c>
      <c r="I662" s="122"/>
      <c r="J662" s="300" t="s">
        <v>1302</v>
      </c>
      <c r="L662" s="75">
        <f>G662*(1-'FORM-I'!$V$22/100)</f>
        <v>233.96566000000001</v>
      </c>
      <c r="N662" s="11" t="e">
        <f>VLOOKUP(B662,$B$11:B661,1,FALSE)</f>
        <v>#N/A</v>
      </c>
      <c r="AH662" s="306"/>
      <c r="AI662" s="305"/>
      <c r="AJ662" s="305"/>
      <c r="AK662" s="307"/>
      <c r="AL662" s="308"/>
    </row>
    <row r="663" spans="2:38" ht="14.4">
      <c r="B663" s="115">
        <v>9256868</v>
      </c>
      <c r="C663" s="116" t="s">
        <v>625</v>
      </c>
      <c r="D663" s="117">
        <v>20</v>
      </c>
      <c r="E663" s="118"/>
      <c r="F663" s="119"/>
      <c r="G663" s="88">
        <v>238.81201999999999</v>
      </c>
      <c r="H663" s="121" t="str">
        <f t="shared" si="36"/>
        <v>CZK</v>
      </c>
      <c r="I663" s="122"/>
      <c r="J663" s="300" t="s">
        <v>1303</v>
      </c>
      <c r="L663" s="75">
        <f>G663*(1-'FORM-I'!$V$22/100)</f>
        <v>238.81201999999999</v>
      </c>
      <c r="N663" s="11" t="e">
        <f>VLOOKUP(B663,$B$11:B662,1,FALSE)</f>
        <v>#N/A</v>
      </c>
      <c r="AH663" s="306"/>
      <c r="AI663" s="305"/>
      <c r="AJ663" s="305"/>
      <c r="AK663" s="307"/>
      <c r="AL663" s="308"/>
    </row>
    <row r="664" spans="2:38" ht="14.4">
      <c r="B664" s="115">
        <v>9256869</v>
      </c>
      <c r="C664" s="116" t="s">
        <v>626</v>
      </c>
      <c r="D664" s="117">
        <v>20</v>
      </c>
      <c r="E664" s="118"/>
      <c r="F664" s="119"/>
      <c r="G664" s="88">
        <v>238.81201999999999</v>
      </c>
      <c r="H664" s="121" t="str">
        <f t="shared" si="36"/>
        <v>CZK</v>
      </c>
      <c r="I664" s="122"/>
      <c r="J664" s="300" t="s">
        <v>1304</v>
      </c>
      <c r="L664" s="75">
        <f>G664*(1-'FORM-I'!$V$22/100)</f>
        <v>238.81201999999999</v>
      </c>
      <c r="N664" s="11" t="e">
        <f>VLOOKUP(B664,$B$11:B663,1,FALSE)</f>
        <v>#N/A</v>
      </c>
      <c r="AH664" s="306"/>
      <c r="AI664" s="305"/>
      <c r="AJ664" s="305"/>
      <c r="AK664" s="307"/>
      <c r="AL664" s="308"/>
    </row>
    <row r="665" spans="2:38" ht="14.4">
      <c r="B665" s="115">
        <v>9256872</v>
      </c>
      <c r="C665" s="116" t="s">
        <v>627</v>
      </c>
      <c r="D665" s="117">
        <v>20</v>
      </c>
      <c r="E665" s="118"/>
      <c r="F665" s="119"/>
      <c r="G665" s="88">
        <v>237.18776</v>
      </c>
      <c r="H665" s="121" t="str">
        <f t="shared" si="36"/>
        <v>CZK</v>
      </c>
      <c r="I665" s="122"/>
      <c r="J665" s="300" t="s">
        <v>1305</v>
      </c>
      <c r="L665" s="75">
        <f>G665*(1-'FORM-I'!$V$22/100)</f>
        <v>237.18776</v>
      </c>
      <c r="N665" s="11" t="e">
        <f>VLOOKUP(B665,$B$11:B664,1,FALSE)</f>
        <v>#N/A</v>
      </c>
      <c r="AH665" s="306"/>
      <c r="AI665" s="305"/>
      <c r="AJ665" s="305"/>
      <c r="AK665" s="307"/>
      <c r="AL665" s="308"/>
    </row>
    <row r="666" spans="2:38" ht="14.4">
      <c r="B666" s="115">
        <v>9256873</v>
      </c>
      <c r="C666" s="116" t="s">
        <v>628</v>
      </c>
      <c r="D666" s="117">
        <v>20</v>
      </c>
      <c r="E666" s="118"/>
      <c r="F666" s="119"/>
      <c r="G666" s="88">
        <v>237.18776</v>
      </c>
      <c r="H666" s="121" t="str">
        <f t="shared" si="36"/>
        <v>CZK</v>
      </c>
      <c r="I666" s="122"/>
      <c r="J666" s="300" t="s">
        <v>1306</v>
      </c>
      <c r="L666" s="75">
        <f>G666*(1-'FORM-I'!$V$22/100)</f>
        <v>237.18776</v>
      </c>
      <c r="N666" s="11" t="e">
        <f>VLOOKUP(B666,$B$11:B665,1,FALSE)</f>
        <v>#N/A</v>
      </c>
      <c r="AH666" s="306"/>
      <c r="AI666" s="305"/>
      <c r="AJ666" s="305"/>
      <c r="AK666" s="307"/>
      <c r="AL666" s="308"/>
    </row>
    <row r="667" spans="2:38" ht="14.4">
      <c r="B667" s="115">
        <v>9256876</v>
      </c>
      <c r="C667" s="116" t="s">
        <v>629</v>
      </c>
      <c r="D667" s="117">
        <v>20</v>
      </c>
      <c r="E667" s="118"/>
      <c r="F667" s="119"/>
      <c r="G667" s="88">
        <v>241.90996999999999</v>
      </c>
      <c r="H667" s="121" t="str">
        <f t="shared" si="36"/>
        <v>CZK</v>
      </c>
      <c r="I667" s="122"/>
      <c r="J667" s="300" t="s">
        <v>1307</v>
      </c>
      <c r="L667" s="75">
        <f>G667*(1-'FORM-I'!$V$22/100)</f>
        <v>241.90996999999999</v>
      </c>
      <c r="N667" s="11" t="e">
        <f>VLOOKUP(B667,$B$11:B666,1,FALSE)</f>
        <v>#N/A</v>
      </c>
      <c r="AH667" s="306"/>
      <c r="AI667" s="305"/>
      <c r="AJ667" s="305"/>
      <c r="AK667" s="307"/>
      <c r="AL667" s="308"/>
    </row>
    <row r="668" spans="2:38" ht="14.4">
      <c r="B668" s="115">
        <v>9256877</v>
      </c>
      <c r="C668" s="116" t="s">
        <v>630</v>
      </c>
      <c r="D668" s="117">
        <v>20</v>
      </c>
      <c r="E668" s="118"/>
      <c r="F668" s="119"/>
      <c r="G668" s="88">
        <v>248.51953</v>
      </c>
      <c r="H668" s="121" t="str">
        <f t="shared" si="36"/>
        <v>CZK</v>
      </c>
      <c r="I668" s="122"/>
      <c r="J668" s="300" t="s">
        <v>1308</v>
      </c>
      <c r="L668" s="75">
        <f>G668*(1-'FORM-I'!$V$22/100)</f>
        <v>248.51953</v>
      </c>
      <c r="N668" s="11" t="e">
        <f>VLOOKUP(B668,$B$11:B667,1,FALSE)</f>
        <v>#N/A</v>
      </c>
      <c r="AH668" s="306"/>
      <c r="AI668" s="305"/>
      <c r="AJ668" s="305"/>
      <c r="AK668" s="307"/>
      <c r="AL668" s="308"/>
    </row>
    <row r="669" spans="2:38" ht="14.4">
      <c r="B669" s="115">
        <v>9256880</v>
      </c>
      <c r="C669" s="116" t="s">
        <v>631</v>
      </c>
      <c r="D669" s="117">
        <v>20</v>
      </c>
      <c r="E669" s="118"/>
      <c r="F669" s="119"/>
      <c r="G669" s="88">
        <v>253.36837</v>
      </c>
      <c r="H669" s="121" t="str">
        <f t="shared" si="36"/>
        <v>CZK</v>
      </c>
      <c r="I669" s="122"/>
      <c r="J669" s="300" t="s">
        <v>1309</v>
      </c>
      <c r="L669" s="75">
        <f>G669*(1-'FORM-I'!$V$22/100)</f>
        <v>253.36837</v>
      </c>
      <c r="N669" s="11" t="e">
        <f>VLOOKUP(B669,$B$11:B668,1,FALSE)</f>
        <v>#N/A</v>
      </c>
      <c r="AH669" s="306"/>
      <c r="AI669" s="305"/>
      <c r="AJ669" s="305"/>
      <c r="AK669" s="307"/>
      <c r="AL669" s="308"/>
    </row>
    <row r="670" spans="2:38" ht="14.4">
      <c r="B670" s="153">
        <v>9256881</v>
      </c>
      <c r="C670" s="154" t="s">
        <v>632</v>
      </c>
      <c r="D670" s="155">
        <v>20</v>
      </c>
      <c r="E670" s="156"/>
      <c r="F670" s="157"/>
      <c r="G670" s="88">
        <v>253.36837</v>
      </c>
      <c r="H670" s="158" t="str">
        <f t="shared" si="36"/>
        <v>CZK</v>
      </c>
      <c r="I670" s="159"/>
      <c r="J670" s="300" t="s">
        <v>1310</v>
      </c>
      <c r="L670" s="75">
        <f>G670*(1-'FORM-I'!$V$22/100)</f>
        <v>253.36837</v>
      </c>
      <c r="N670" s="11" t="e">
        <f>VLOOKUP(B670,$B$11:B669,1,FALSE)</f>
        <v>#N/A</v>
      </c>
      <c r="AH670" s="306"/>
      <c r="AI670" s="305"/>
      <c r="AJ670" s="305"/>
      <c r="AK670" s="307"/>
      <c r="AL670" s="308"/>
    </row>
    <row r="671" spans="2:38" ht="14.4">
      <c r="B671" s="153"/>
      <c r="C671" s="154"/>
      <c r="D671" s="155"/>
      <c r="E671" s="156"/>
      <c r="F671" s="157"/>
      <c r="G671" s="88"/>
      <c r="H671" s="158"/>
      <c r="I671" s="159"/>
      <c r="J671" s="300"/>
      <c r="L671" s="75">
        <f>G671*(1-'FORM-I'!$V$22/100)</f>
        <v>0</v>
      </c>
      <c r="N671" s="11" t="e">
        <f>VLOOKUP(B671,$B$11:B670,1,FALSE)</f>
        <v>#N/A</v>
      </c>
      <c r="AH671" s="306"/>
      <c r="AI671" s="305"/>
      <c r="AJ671" s="305"/>
      <c r="AK671" s="307"/>
      <c r="AL671" s="308"/>
    </row>
    <row r="672" spans="2:38" ht="14.4">
      <c r="B672" s="146">
        <v>9257894</v>
      </c>
      <c r="C672" s="147" t="s">
        <v>633</v>
      </c>
      <c r="D672" s="148">
        <v>1</v>
      </c>
      <c r="E672" s="149"/>
      <c r="F672" s="150"/>
      <c r="G672" s="88">
        <v>480.50922000000003</v>
      </c>
      <c r="H672" s="151" t="str">
        <f t="shared" ref="H672:H674" si="37">IF(G672="","",$H$10)</f>
        <v>CZK</v>
      </c>
      <c r="I672" s="152"/>
      <c r="J672" s="300" t="s">
        <v>1469</v>
      </c>
      <c r="L672" s="75">
        <f>G672*(1-'FORM-I'!$V$22/100)</f>
        <v>480.50922000000003</v>
      </c>
      <c r="N672" s="11" t="e">
        <f>VLOOKUP(B672,$B$11:B671,1,FALSE)</f>
        <v>#N/A</v>
      </c>
      <c r="AH672" s="306"/>
      <c r="AI672" s="305"/>
      <c r="AJ672" s="305"/>
      <c r="AK672" s="307"/>
      <c r="AL672" s="308"/>
    </row>
    <row r="673" spans="2:38" ht="14.4">
      <c r="B673" s="115">
        <v>9257895</v>
      </c>
      <c r="C673" s="116" t="s">
        <v>634</v>
      </c>
      <c r="D673" s="117">
        <v>1</v>
      </c>
      <c r="E673" s="118"/>
      <c r="F673" s="119"/>
      <c r="G673" s="88">
        <v>480.50922000000003</v>
      </c>
      <c r="H673" s="121" t="str">
        <f t="shared" si="37"/>
        <v>CZK</v>
      </c>
      <c r="I673" s="122"/>
      <c r="J673" s="300" t="s">
        <v>1470</v>
      </c>
      <c r="L673" s="75">
        <f>G673*(1-'FORM-I'!$V$22/100)</f>
        <v>480.50922000000003</v>
      </c>
      <c r="N673" s="11" t="e">
        <f>VLOOKUP(B673,$B$11:B672,1,FALSE)</f>
        <v>#N/A</v>
      </c>
      <c r="AH673" s="306"/>
      <c r="AI673" s="305"/>
      <c r="AJ673" s="305"/>
      <c r="AK673" s="307"/>
      <c r="AL673" s="308"/>
    </row>
    <row r="674" spans="2:38" ht="14.4">
      <c r="B674" s="153">
        <v>9257896</v>
      </c>
      <c r="C674" s="154" t="s">
        <v>635</v>
      </c>
      <c r="D674" s="155">
        <v>1</v>
      </c>
      <c r="E674" s="156"/>
      <c r="F674" s="157"/>
      <c r="G674" s="88">
        <v>480.50922000000003</v>
      </c>
      <c r="H674" s="158" t="str">
        <f t="shared" si="37"/>
        <v>CZK</v>
      </c>
      <c r="I674" s="159"/>
      <c r="J674" s="300" t="s">
        <v>1471</v>
      </c>
      <c r="L674" s="75">
        <f>G674*(1-'FORM-I'!$V$22/100)</f>
        <v>480.50922000000003</v>
      </c>
      <c r="N674" s="11" t="e">
        <f>VLOOKUP(B674,$B$11:B673,1,FALSE)</f>
        <v>#N/A</v>
      </c>
      <c r="AH674" s="306"/>
      <c r="AI674" s="305"/>
      <c r="AJ674" s="305"/>
      <c r="AK674" s="307"/>
      <c r="AL674" s="308"/>
    </row>
    <row r="675" spans="2:38" ht="14.4">
      <c r="B675" s="153"/>
      <c r="C675" s="154"/>
      <c r="D675" s="155"/>
      <c r="E675" s="156"/>
      <c r="F675" s="157"/>
      <c r="G675" s="88"/>
      <c r="H675" s="158"/>
      <c r="I675" s="159"/>
      <c r="J675" s="300"/>
      <c r="L675" s="75">
        <f>G675*(1-'FORM-I'!$V$22/100)</f>
        <v>0</v>
      </c>
      <c r="N675" s="11" t="e">
        <f>VLOOKUP(B675,$B$11:B674,1,FALSE)</f>
        <v>#N/A</v>
      </c>
      <c r="AH675" s="306"/>
      <c r="AI675" s="305"/>
      <c r="AJ675" s="305"/>
      <c r="AK675" s="307"/>
      <c r="AL675" s="308"/>
    </row>
    <row r="676" spans="2:38" ht="14.4">
      <c r="B676" s="146">
        <v>9256928</v>
      </c>
      <c r="C676" s="147" t="s">
        <v>636</v>
      </c>
      <c r="D676" s="148">
        <v>1</v>
      </c>
      <c r="E676" s="149"/>
      <c r="F676" s="150"/>
      <c r="G676" s="88">
        <v>536.84897999999998</v>
      </c>
      <c r="H676" s="151" t="str">
        <f t="shared" ref="H676:H677" si="38">IF(G676="","",$H$10)</f>
        <v>CZK</v>
      </c>
      <c r="I676" s="152"/>
      <c r="J676" s="300" t="s">
        <v>1333</v>
      </c>
      <c r="L676" s="75">
        <f>G676*(1-'FORM-I'!$V$22/100)</f>
        <v>536.84897999999998</v>
      </c>
      <c r="N676" s="11" t="e">
        <f>VLOOKUP(B676,$B$11:B675,1,FALSE)</f>
        <v>#N/A</v>
      </c>
      <c r="AH676" s="306"/>
      <c r="AI676" s="305"/>
      <c r="AJ676" s="305"/>
      <c r="AK676" s="307"/>
      <c r="AL676" s="308"/>
    </row>
    <row r="677" spans="2:38" ht="14.4">
      <c r="B677" s="115">
        <v>9256929</v>
      </c>
      <c r="C677" s="116" t="s">
        <v>637</v>
      </c>
      <c r="D677" s="117">
        <v>1</v>
      </c>
      <c r="E677" s="118"/>
      <c r="F677" s="119"/>
      <c r="G677" s="88">
        <v>537.79395</v>
      </c>
      <c r="H677" s="121" t="str">
        <f t="shared" si="38"/>
        <v>CZK</v>
      </c>
      <c r="I677" s="122"/>
      <c r="J677" s="300" t="s">
        <v>1334</v>
      </c>
      <c r="L677" s="75">
        <f>G677*(1-'FORM-I'!$V$22/100)</f>
        <v>537.79395</v>
      </c>
      <c r="N677" s="11" t="e">
        <f>VLOOKUP(B677,$B$11:B676,1,FALSE)</f>
        <v>#N/A</v>
      </c>
      <c r="AH677" s="306"/>
      <c r="AI677" s="305"/>
      <c r="AJ677" s="305"/>
      <c r="AK677" s="307"/>
      <c r="AL677" s="308"/>
    </row>
    <row r="678" spans="2:38" ht="14.4">
      <c r="B678" s="115">
        <v>9256931</v>
      </c>
      <c r="C678" s="116" t="s">
        <v>638</v>
      </c>
      <c r="D678" s="117">
        <v>1</v>
      </c>
      <c r="E678" s="118"/>
      <c r="F678" s="119"/>
      <c r="G678" s="88">
        <v>547.49897999999996</v>
      </c>
      <c r="H678" s="121" t="str">
        <f>IF(G678="","",$H$10)</f>
        <v>CZK</v>
      </c>
      <c r="I678" s="122"/>
      <c r="J678" s="300" t="s">
        <v>1335</v>
      </c>
      <c r="L678" s="75">
        <f>G678*(1-'FORM-I'!$V$22/100)</f>
        <v>547.49897999999996</v>
      </c>
      <c r="N678" s="11" t="e">
        <f>VLOOKUP(B678,$B$11:B677,1,FALSE)</f>
        <v>#N/A</v>
      </c>
      <c r="AH678" s="306"/>
      <c r="AI678" s="305"/>
      <c r="AJ678" s="305"/>
      <c r="AK678" s="307"/>
      <c r="AL678" s="308"/>
    </row>
    <row r="679" spans="2:38" ht="14.4">
      <c r="B679" s="115">
        <v>9256933</v>
      </c>
      <c r="C679" s="116" t="s">
        <v>639</v>
      </c>
      <c r="D679" s="117">
        <v>1</v>
      </c>
      <c r="E679" s="118"/>
      <c r="F679" s="119"/>
      <c r="G679" s="88">
        <v>557.20162000000005</v>
      </c>
      <c r="H679" s="121" t="str">
        <f t="shared" ref="H679:H699" si="39">IF(G679="","",$H$10)</f>
        <v>CZK</v>
      </c>
      <c r="I679" s="122"/>
      <c r="J679" s="300" t="s">
        <v>1336</v>
      </c>
      <c r="L679" s="75">
        <f>G679*(1-'FORM-I'!$V$22/100)</f>
        <v>557.20162000000005</v>
      </c>
      <c r="N679" s="11" t="e">
        <f>VLOOKUP(B679,$B$11:B678,1,FALSE)</f>
        <v>#N/A</v>
      </c>
      <c r="AH679" s="306"/>
      <c r="AI679" s="305"/>
      <c r="AJ679" s="305"/>
      <c r="AK679" s="307"/>
      <c r="AL679" s="308"/>
    </row>
    <row r="680" spans="2:38" ht="14.4">
      <c r="B680" s="115">
        <v>9256935</v>
      </c>
      <c r="C680" s="116" t="s">
        <v>640</v>
      </c>
      <c r="D680" s="117">
        <v>1</v>
      </c>
      <c r="E680" s="118"/>
      <c r="F680" s="119"/>
      <c r="G680" s="88">
        <v>566.90911000000006</v>
      </c>
      <c r="H680" s="121" t="str">
        <f t="shared" si="39"/>
        <v>CZK</v>
      </c>
      <c r="I680" s="122"/>
      <c r="J680" s="300" t="s">
        <v>1337</v>
      </c>
      <c r="L680" s="75">
        <f>G680*(1-'FORM-I'!$V$22/100)</f>
        <v>566.90911000000006</v>
      </c>
      <c r="N680" s="11" t="e">
        <f>VLOOKUP(B680,$B$11:B679,1,FALSE)</f>
        <v>#N/A</v>
      </c>
      <c r="AH680" s="306"/>
      <c r="AI680" s="305"/>
      <c r="AJ680" s="305"/>
      <c r="AK680" s="307"/>
      <c r="AL680" s="308"/>
    </row>
    <row r="681" spans="2:38" ht="14.4">
      <c r="B681" s="115">
        <v>9256937</v>
      </c>
      <c r="C681" s="116" t="s">
        <v>641</v>
      </c>
      <c r="D681" s="117">
        <v>1</v>
      </c>
      <c r="E681" s="118"/>
      <c r="F681" s="119"/>
      <c r="G681" s="88">
        <v>139.41228000000001</v>
      </c>
      <c r="H681" s="121" t="str">
        <f t="shared" si="39"/>
        <v>CZK</v>
      </c>
      <c r="I681" s="122"/>
      <c r="J681" s="300" t="s">
        <v>1615</v>
      </c>
      <c r="L681" s="75">
        <f>G681*(1-'FORM-I'!$V$22/100)</f>
        <v>139.41228000000001</v>
      </c>
      <c r="N681" s="11" t="e">
        <f>VLOOKUP(B681,$B$11:B680,1,FALSE)</f>
        <v>#N/A</v>
      </c>
      <c r="AH681" s="306"/>
      <c r="AI681" s="305"/>
      <c r="AJ681" s="305"/>
      <c r="AK681" s="307"/>
      <c r="AL681" s="308"/>
    </row>
    <row r="682" spans="2:38" ht="14.4">
      <c r="B682" s="115">
        <v>9256939</v>
      </c>
      <c r="C682" s="116" t="s">
        <v>642</v>
      </c>
      <c r="D682" s="117">
        <v>1</v>
      </c>
      <c r="E682" s="118"/>
      <c r="F682" s="119"/>
      <c r="G682" s="88">
        <v>586.3143</v>
      </c>
      <c r="H682" s="121" t="str">
        <f t="shared" si="39"/>
        <v>CZK</v>
      </c>
      <c r="I682" s="122"/>
      <c r="J682" s="300" t="s">
        <v>1338</v>
      </c>
      <c r="L682" s="75">
        <f>G682*(1-'FORM-I'!$V$22/100)</f>
        <v>586.3143</v>
      </c>
      <c r="N682" s="11" t="e">
        <f>VLOOKUP(B682,$B$11:B681,1,FALSE)</f>
        <v>#N/A</v>
      </c>
      <c r="AH682" s="306"/>
      <c r="AI682" s="305"/>
      <c r="AJ682" s="305"/>
      <c r="AK682" s="307"/>
      <c r="AL682" s="308"/>
    </row>
    <row r="683" spans="2:38" ht="14.4">
      <c r="B683" s="115">
        <v>9256941</v>
      </c>
      <c r="C683" s="116" t="s">
        <v>643</v>
      </c>
      <c r="D683" s="117">
        <v>1</v>
      </c>
      <c r="E683" s="118"/>
      <c r="F683" s="119"/>
      <c r="G683" s="88">
        <v>596.01683000000003</v>
      </c>
      <c r="H683" s="121" t="str">
        <f t="shared" si="39"/>
        <v>CZK</v>
      </c>
      <c r="I683" s="122"/>
      <c r="J683" s="300" t="s">
        <v>1339</v>
      </c>
      <c r="L683" s="75">
        <f>G683*(1-'FORM-I'!$V$22/100)</f>
        <v>596.01683000000003</v>
      </c>
      <c r="N683" s="11" t="e">
        <f>VLOOKUP(B683,$B$11:B682,1,FALSE)</f>
        <v>#N/A</v>
      </c>
      <c r="AH683" s="306"/>
      <c r="AI683" s="305"/>
      <c r="AJ683" s="305"/>
      <c r="AK683" s="307"/>
      <c r="AL683" s="308"/>
    </row>
    <row r="684" spans="2:38" ht="14.4">
      <c r="B684" s="115">
        <v>9256899</v>
      </c>
      <c r="C684" s="116" t="s">
        <v>644</v>
      </c>
      <c r="D684" s="117">
        <v>20</v>
      </c>
      <c r="E684" s="118"/>
      <c r="F684" s="119"/>
      <c r="G684" s="88">
        <v>252.8922</v>
      </c>
      <c r="H684" s="121" t="str">
        <f t="shared" si="39"/>
        <v>CZK</v>
      </c>
      <c r="I684" s="122"/>
      <c r="J684" s="300" t="s">
        <v>1317</v>
      </c>
      <c r="L684" s="75">
        <f>G684*(1-'FORM-I'!$V$22/100)</f>
        <v>252.8922</v>
      </c>
      <c r="N684" s="11" t="e">
        <f>VLOOKUP(B684,$B$11:B683,1,FALSE)</f>
        <v>#N/A</v>
      </c>
      <c r="AH684" s="306"/>
      <c r="AI684" s="305"/>
      <c r="AJ684" s="305"/>
      <c r="AK684" s="307"/>
      <c r="AL684" s="308"/>
    </row>
    <row r="685" spans="2:38" ht="14.4">
      <c r="B685" s="115">
        <v>9256900</v>
      </c>
      <c r="C685" s="116" t="s">
        <v>645</v>
      </c>
      <c r="D685" s="117">
        <v>20</v>
      </c>
      <c r="E685" s="118"/>
      <c r="F685" s="119"/>
      <c r="G685" s="88">
        <v>252.8922</v>
      </c>
      <c r="H685" s="121" t="str">
        <f t="shared" si="39"/>
        <v>CZK</v>
      </c>
      <c r="I685" s="122"/>
      <c r="J685" s="300" t="s">
        <v>1318</v>
      </c>
      <c r="L685" s="75">
        <f>G685*(1-'FORM-I'!$V$22/100)</f>
        <v>252.8922</v>
      </c>
      <c r="N685" s="11" t="e">
        <f>VLOOKUP(B685,$B$11:B684,1,FALSE)</f>
        <v>#N/A</v>
      </c>
      <c r="AH685" s="306"/>
      <c r="AI685" s="305"/>
      <c r="AJ685" s="305"/>
      <c r="AK685" s="307"/>
      <c r="AL685" s="308"/>
    </row>
    <row r="686" spans="2:38" ht="14.4">
      <c r="B686" s="115">
        <v>9256901</v>
      </c>
      <c r="C686" s="116" t="s">
        <v>646</v>
      </c>
      <c r="D686" s="117">
        <v>20</v>
      </c>
      <c r="E686" s="118"/>
      <c r="F686" s="119"/>
      <c r="G686" s="88">
        <v>253.36837</v>
      </c>
      <c r="H686" s="121" t="str">
        <f t="shared" si="39"/>
        <v>CZK</v>
      </c>
      <c r="I686" s="122"/>
      <c r="J686" s="300" t="s">
        <v>1319</v>
      </c>
      <c r="L686" s="75">
        <f>G686*(1-'FORM-I'!$V$22/100)</f>
        <v>253.36837</v>
      </c>
      <c r="N686" s="11" t="e">
        <f>VLOOKUP(B686,$B$11:B685,1,FALSE)</f>
        <v>#N/A</v>
      </c>
      <c r="AH686" s="306"/>
      <c r="AI686" s="305"/>
      <c r="AJ686" s="305"/>
      <c r="AK686" s="307"/>
      <c r="AL686" s="308"/>
    </row>
    <row r="687" spans="2:38" ht="14.4">
      <c r="B687" s="115">
        <v>9256902</v>
      </c>
      <c r="C687" s="116" t="s">
        <v>647</v>
      </c>
      <c r="D687" s="117">
        <v>20</v>
      </c>
      <c r="E687" s="118"/>
      <c r="F687" s="119"/>
      <c r="G687" s="88">
        <v>253.36837</v>
      </c>
      <c r="H687" s="121" t="str">
        <f t="shared" si="39"/>
        <v>CZK</v>
      </c>
      <c r="I687" s="122"/>
      <c r="J687" s="300" t="s">
        <v>1320</v>
      </c>
      <c r="L687" s="75">
        <f>G687*(1-'FORM-I'!$V$22/100)</f>
        <v>253.36837</v>
      </c>
      <c r="N687" s="11" t="e">
        <f>VLOOKUP(B687,$B$11:B686,1,FALSE)</f>
        <v>#N/A</v>
      </c>
      <c r="AH687" s="306"/>
      <c r="AI687" s="305"/>
      <c r="AJ687" s="305"/>
      <c r="AK687" s="307"/>
      <c r="AL687" s="308"/>
    </row>
    <row r="688" spans="2:38" ht="14.4">
      <c r="B688" s="115">
        <v>9256905</v>
      </c>
      <c r="C688" s="116" t="s">
        <v>648</v>
      </c>
      <c r="D688" s="117">
        <v>20</v>
      </c>
      <c r="E688" s="118"/>
      <c r="F688" s="119"/>
      <c r="G688" s="88">
        <v>258.22465999999997</v>
      </c>
      <c r="H688" s="121" t="str">
        <f t="shared" si="39"/>
        <v>CZK</v>
      </c>
      <c r="I688" s="122"/>
      <c r="J688" s="300" t="s">
        <v>1321</v>
      </c>
      <c r="L688" s="75">
        <f>G688*(1-'FORM-I'!$V$22/100)</f>
        <v>258.22465999999997</v>
      </c>
      <c r="N688" s="11" t="e">
        <f>VLOOKUP(B688,$B$11:B687,1,FALSE)</f>
        <v>#N/A</v>
      </c>
      <c r="AH688" s="306"/>
      <c r="AI688" s="305"/>
      <c r="AJ688" s="305"/>
      <c r="AK688" s="307"/>
      <c r="AL688" s="308"/>
    </row>
    <row r="689" spans="1:38" ht="14.4">
      <c r="B689" s="115">
        <v>9256906</v>
      </c>
      <c r="C689" s="116" t="s">
        <v>649</v>
      </c>
      <c r="D689" s="117">
        <v>20</v>
      </c>
      <c r="E689" s="118"/>
      <c r="F689" s="119"/>
      <c r="G689" s="88">
        <v>258.22465999999997</v>
      </c>
      <c r="H689" s="121" t="str">
        <f t="shared" si="39"/>
        <v>CZK</v>
      </c>
      <c r="I689" s="122"/>
      <c r="J689" s="300" t="s">
        <v>1322</v>
      </c>
      <c r="L689" s="75">
        <f>G689*(1-'FORM-I'!$V$22/100)</f>
        <v>258.22465999999997</v>
      </c>
      <c r="N689" s="11" t="e">
        <f>VLOOKUP(B689,$B$11:B688,1,FALSE)</f>
        <v>#N/A</v>
      </c>
      <c r="AH689" s="306"/>
      <c r="AI689" s="305"/>
      <c r="AJ689" s="305"/>
      <c r="AK689" s="307"/>
      <c r="AL689" s="308"/>
    </row>
    <row r="690" spans="1:38" ht="14.4">
      <c r="B690" s="115">
        <v>9256909</v>
      </c>
      <c r="C690" s="116" t="s">
        <v>650</v>
      </c>
      <c r="D690" s="117">
        <v>20</v>
      </c>
      <c r="E690" s="118"/>
      <c r="F690" s="119"/>
      <c r="G690" s="88">
        <v>263.07337999999999</v>
      </c>
      <c r="H690" s="121" t="str">
        <f t="shared" si="39"/>
        <v>CZK</v>
      </c>
      <c r="I690" s="122"/>
      <c r="J690" s="300" t="s">
        <v>1323</v>
      </c>
      <c r="L690" s="75">
        <f>G690*(1-'FORM-I'!$V$22/100)</f>
        <v>263.07337999999999</v>
      </c>
      <c r="N690" s="11" t="e">
        <f>VLOOKUP(B690,$B$11:B689,1,FALSE)</f>
        <v>#N/A</v>
      </c>
      <c r="AH690" s="306"/>
      <c r="AI690" s="305"/>
      <c r="AJ690" s="305"/>
      <c r="AK690" s="307"/>
      <c r="AL690" s="308"/>
    </row>
    <row r="691" spans="1:38" ht="14.4">
      <c r="B691" s="115">
        <v>9256910</v>
      </c>
      <c r="C691" s="116" t="s">
        <v>651</v>
      </c>
      <c r="D691" s="117">
        <v>20</v>
      </c>
      <c r="E691" s="118"/>
      <c r="F691" s="119"/>
      <c r="G691" s="88">
        <v>263.07337999999999</v>
      </c>
      <c r="H691" s="121" t="str">
        <f t="shared" si="39"/>
        <v>CZK</v>
      </c>
      <c r="I691" s="122"/>
      <c r="J691" s="300" t="s">
        <v>1324</v>
      </c>
      <c r="L691" s="75">
        <f>G691*(1-'FORM-I'!$V$22/100)</f>
        <v>263.07337999999999</v>
      </c>
      <c r="N691" s="11" t="e">
        <f>VLOOKUP(B691,$B$11:B690,1,FALSE)</f>
        <v>#N/A</v>
      </c>
      <c r="AH691" s="306"/>
      <c r="AI691" s="305"/>
      <c r="AJ691" s="305"/>
      <c r="AK691" s="307"/>
      <c r="AL691" s="308"/>
    </row>
    <row r="692" spans="1:38" ht="14.4">
      <c r="B692" s="115">
        <v>9256913</v>
      </c>
      <c r="C692" s="116" t="s">
        <v>652</v>
      </c>
      <c r="D692" s="117">
        <v>20</v>
      </c>
      <c r="E692" s="118"/>
      <c r="F692" s="119"/>
      <c r="G692" s="88">
        <v>267.92221999999998</v>
      </c>
      <c r="H692" s="121" t="str">
        <f t="shared" si="39"/>
        <v>CZK</v>
      </c>
      <c r="I692" s="122"/>
      <c r="J692" s="300" t="s">
        <v>1325</v>
      </c>
      <c r="L692" s="75">
        <f>G692*(1-'FORM-I'!$V$22/100)</f>
        <v>267.92221999999998</v>
      </c>
      <c r="N692" s="11" t="e">
        <f>VLOOKUP(B692,$B$11:B691,1,FALSE)</f>
        <v>#N/A</v>
      </c>
      <c r="AH692" s="306"/>
      <c r="AI692" s="305"/>
      <c r="AJ692" s="305"/>
      <c r="AK692" s="307"/>
      <c r="AL692" s="308"/>
    </row>
    <row r="693" spans="1:38" ht="14.4">
      <c r="B693" s="115">
        <v>9256914</v>
      </c>
      <c r="C693" s="116" t="s">
        <v>653</v>
      </c>
      <c r="D693" s="117">
        <v>20</v>
      </c>
      <c r="E693" s="118"/>
      <c r="F693" s="119"/>
      <c r="G693" s="88">
        <v>267.92221999999998</v>
      </c>
      <c r="H693" s="121" t="str">
        <f t="shared" si="39"/>
        <v>CZK</v>
      </c>
      <c r="I693" s="122"/>
      <c r="J693" s="300" t="s">
        <v>1326</v>
      </c>
      <c r="L693" s="75">
        <f>G693*(1-'FORM-I'!$V$22/100)</f>
        <v>267.92221999999998</v>
      </c>
      <c r="N693" s="11" t="e">
        <f>VLOOKUP(B693,$B$11:B692,1,FALSE)</f>
        <v>#N/A</v>
      </c>
      <c r="AH693" s="306"/>
      <c r="AI693" s="305"/>
      <c r="AJ693" s="305"/>
      <c r="AK693" s="307"/>
      <c r="AL693" s="308"/>
    </row>
    <row r="694" spans="1:38" ht="14.4">
      <c r="B694" s="115">
        <v>9256917</v>
      </c>
      <c r="C694" s="116" t="s">
        <v>654</v>
      </c>
      <c r="D694" s="117">
        <v>20</v>
      </c>
      <c r="E694" s="118"/>
      <c r="F694" s="119"/>
      <c r="G694" s="88">
        <v>265.52375999999998</v>
      </c>
      <c r="H694" s="121" t="str">
        <f t="shared" si="39"/>
        <v>CZK</v>
      </c>
      <c r="I694" s="122"/>
      <c r="J694" s="300" t="s">
        <v>1327</v>
      </c>
      <c r="L694" s="75">
        <f>G694*(1-'FORM-I'!$V$22/100)</f>
        <v>265.52375999999998</v>
      </c>
      <c r="N694" s="11" t="e">
        <f>VLOOKUP(B694,$B$11:B693,1,FALSE)</f>
        <v>#N/A</v>
      </c>
      <c r="AH694" s="306"/>
      <c r="AI694" s="305"/>
      <c r="AJ694" s="305"/>
      <c r="AK694" s="307"/>
      <c r="AL694" s="308"/>
    </row>
    <row r="695" spans="1:38" ht="14.4">
      <c r="B695" s="115">
        <v>9256918</v>
      </c>
      <c r="C695" s="116" t="s">
        <v>655</v>
      </c>
      <c r="D695" s="117">
        <v>20</v>
      </c>
      <c r="E695" s="118"/>
      <c r="F695" s="119"/>
      <c r="G695" s="88">
        <v>265.52375999999998</v>
      </c>
      <c r="H695" s="121" t="str">
        <f t="shared" si="39"/>
        <v>CZK</v>
      </c>
      <c r="I695" s="122"/>
      <c r="J695" s="300" t="s">
        <v>1328</v>
      </c>
      <c r="L695" s="75">
        <f>G695*(1-'FORM-I'!$V$22/100)</f>
        <v>265.52375999999998</v>
      </c>
      <c r="N695" s="11" t="e">
        <f>VLOOKUP(B695,$B$11:B694,1,FALSE)</f>
        <v>#N/A</v>
      </c>
      <c r="AH695" s="306"/>
      <c r="AI695" s="305"/>
      <c r="AJ695" s="305"/>
      <c r="AK695" s="307"/>
      <c r="AL695" s="308"/>
    </row>
    <row r="696" spans="1:38" ht="14.4">
      <c r="B696" s="115">
        <v>9256921</v>
      </c>
      <c r="C696" s="116" t="s">
        <v>656</v>
      </c>
      <c r="D696" s="117">
        <v>20</v>
      </c>
      <c r="E696" s="118"/>
      <c r="F696" s="119"/>
      <c r="G696" s="88">
        <v>270.22431</v>
      </c>
      <c r="H696" s="121" t="str">
        <f t="shared" si="39"/>
        <v>CZK</v>
      </c>
      <c r="I696" s="122"/>
      <c r="J696" s="300" t="s">
        <v>1329</v>
      </c>
      <c r="L696" s="75">
        <f>G696*(1-'FORM-I'!$V$22/100)</f>
        <v>270.22431</v>
      </c>
      <c r="N696" s="11" t="e">
        <f>VLOOKUP(B696,$B$11:B695,1,FALSE)</f>
        <v>#N/A</v>
      </c>
      <c r="AH696" s="306"/>
      <c r="AI696" s="305"/>
      <c r="AJ696" s="305"/>
      <c r="AK696" s="307"/>
      <c r="AL696" s="308"/>
    </row>
    <row r="697" spans="1:38" ht="14.4">
      <c r="B697" s="115">
        <v>9256922</v>
      </c>
      <c r="C697" s="116" t="s">
        <v>657</v>
      </c>
      <c r="D697" s="117">
        <v>20</v>
      </c>
      <c r="E697" s="118"/>
      <c r="F697" s="119"/>
      <c r="G697" s="88">
        <v>277.60748999999998</v>
      </c>
      <c r="H697" s="121" t="str">
        <f t="shared" si="39"/>
        <v>CZK</v>
      </c>
      <c r="I697" s="122"/>
      <c r="J697" s="300" t="s">
        <v>1330</v>
      </c>
      <c r="L697" s="75">
        <f>G697*(1-'FORM-I'!$V$22/100)</f>
        <v>277.60748999999998</v>
      </c>
      <c r="N697" s="11" t="e">
        <f>VLOOKUP(B697,$B$11:B696,1,FALSE)</f>
        <v>#N/A</v>
      </c>
      <c r="AH697" s="306"/>
      <c r="AI697" s="305"/>
      <c r="AJ697" s="305"/>
      <c r="AK697" s="307"/>
      <c r="AL697" s="308"/>
    </row>
    <row r="698" spans="1:38" ht="14.4">
      <c r="B698" s="115">
        <v>9256925</v>
      </c>
      <c r="C698" s="116" t="s">
        <v>658</v>
      </c>
      <c r="D698" s="117">
        <v>20</v>
      </c>
      <c r="E698" s="118"/>
      <c r="F698" s="119"/>
      <c r="G698" s="88">
        <v>282.45375999999999</v>
      </c>
      <c r="H698" s="121" t="str">
        <f t="shared" si="39"/>
        <v>CZK</v>
      </c>
      <c r="I698" s="122"/>
      <c r="J698" s="300" t="s">
        <v>1331</v>
      </c>
      <c r="L698" s="75">
        <f>G698*(1-'FORM-I'!$V$22/100)</f>
        <v>282.45375999999999</v>
      </c>
      <c r="N698" s="11" t="e">
        <f>VLOOKUP(B698,$B$11:B697,1,FALSE)</f>
        <v>#N/A</v>
      </c>
      <c r="AH698" s="306"/>
      <c r="AI698" s="305"/>
      <c r="AJ698" s="305"/>
      <c r="AK698" s="307"/>
      <c r="AL698" s="308"/>
    </row>
    <row r="699" spans="1:38" ht="14.4">
      <c r="B699" s="153">
        <v>9256926</v>
      </c>
      <c r="C699" s="154" t="s">
        <v>659</v>
      </c>
      <c r="D699" s="155">
        <v>20</v>
      </c>
      <c r="E699" s="156"/>
      <c r="F699" s="157"/>
      <c r="G699" s="88">
        <v>282.45375999999999</v>
      </c>
      <c r="H699" s="158" t="str">
        <f t="shared" si="39"/>
        <v>CZK</v>
      </c>
      <c r="I699" s="159"/>
      <c r="J699" s="300" t="s">
        <v>1332</v>
      </c>
      <c r="L699" s="75">
        <f>G699*(1-'FORM-I'!$V$22/100)</f>
        <v>282.45375999999999</v>
      </c>
      <c r="N699" s="11" t="e">
        <f>VLOOKUP(B699,$B$11:B698,1,FALSE)</f>
        <v>#N/A</v>
      </c>
      <c r="AH699" s="306"/>
      <c r="AI699" s="305"/>
      <c r="AJ699" s="305"/>
      <c r="AK699" s="307"/>
      <c r="AL699" s="308"/>
    </row>
    <row r="700" spans="1:38" ht="14.4">
      <c r="B700" s="153"/>
      <c r="C700" s="154"/>
      <c r="D700" s="155"/>
      <c r="E700" s="156"/>
      <c r="F700" s="157"/>
      <c r="G700" s="88"/>
      <c r="H700" s="158"/>
      <c r="I700" s="159"/>
      <c r="J700" s="300"/>
      <c r="L700" s="75">
        <f>G700*(1-'FORM-I'!$V$22/100)</f>
        <v>0</v>
      </c>
      <c r="N700" s="11" t="e">
        <f>VLOOKUP(B700,$B$11:B699,1,FALSE)</f>
        <v>#N/A</v>
      </c>
      <c r="AH700" s="306"/>
      <c r="AI700" s="305"/>
      <c r="AJ700" s="305"/>
      <c r="AK700" s="307"/>
      <c r="AL700" s="308"/>
    </row>
    <row r="701" spans="1:38" ht="14.4">
      <c r="B701" s="130">
        <v>9219966</v>
      </c>
      <c r="C701" s="131" t="s">
        <v>660</v>
      </c>
      <c r="D701" s="132">
        <v>200</v>
      </c>
      <c r="E701" s="133"/>
      <c r="F701" s="134"/>
      <c r="G701" s="88">
        <v>16.488900000000001</v>
      </c>
      <c r="H701" s="136" t="str">
        <f t="shared" ref="H701" si="40">IF(G701="","",$H$10)</f>
        <v>CZK</v>
      </c>
      <c r="I701" s="137"/>
      <c r="J701" s="300" t="s">
        <v>1081</v>
      </c>
      <c r="L701" s="75">
        <f>G701*(1-'FORM-I'!$V$22/100)</f>
        <v>16.488900000000001</v>
      </c>
      <c r="N701" s="11" t="e">
        <f>VLOOKUP(B701,$B$11:B700,1,FALSE)</f>
        <v>#N/A</v>
      </c>
      <c r="AH701" s="306"/>
      <c r="AI701" s="305"/>
      <c r="AJ701" s="305"/>
      <c r="AK701" s="307"/>
      <c r="AL701" s="308"/>
    </row>
    <row r="702" spans="1:38" ht="14.4">
      <c r="A702" s="11" t="s">
        <v>661</v>
      </c>
      <c r="B702" s="167"/>
      <c r="C702" s="131"/>
      <c r="D702" s="132"/>
      <c r="E702" s="168"/>
      <c r="F702" s="134"/>
      <c r="G702" s="135"/>
      <c r="H702" s="136"/>
      <c r="I702" s="137"/>
      <c r="J702" s="138"/>
      <c r="L702" s="75">
        <f>G702*(1-'FORM-I'!$V$22/100)</f>
        <v>0</v>
      </c>
      <c r="N702" s="11" t="e">
        <f>VLOOKUP(B702,$B$11:B701,1,FALSE)</f>
        <v>#N/A</v>
      </c>
      <c r="AH702" s="306"/>
      <c r="AI702" s="305"/>
      <c r="AJ702" s="305"/>
      <c r="AK702" s="307"/>
      <c r="AL702" s="308"/>
    </row>
    <row r="703" spans="1:38" ht="14.4">
      <c r="A703" s="99"/>
      <c r="B703" s="169"/>
      <c r="C703" s="170"/>
      <c r="D703" s="171"/>
      <c r="E703" s="172"/>
      <c r="F703" s="173"/>
      <c r="G703" s="174"/>
      <c r="H703" s="175"/>
      <c r="I703" s="176"/>
      <c r="J703" s="177"/>
      <c r="L703" s="75">
        <f>G703*(1-'FORM-I'!$V$22/100)</f>
        <v>0</v>
      </c>
      <c r="N703" s="11" t="e">
        <f>VLOOKUP(B703,$B$11:B702,1,FALSE)</f>
        <v>#N/A</v>
      </c>
      <c r="AH703" s="306"/>
      <c r="AI703" s="305"/>
      <c r="AJ703" s="305"/>
      <c r="AK703" s="307"/>
      <c r="AL703" s="308"/>
    </row>
    <row r="704" spans="1:38" ht="14.4">
      <c r="A704" s="99"/>
      <c r="B704" s="178"/>
      <c r="C704" s="179"/>
      <c r="D704" s="180"/>
      <c r="E704" s="181"/>
      <c r="F704" s="182"/>
      <c r="G704" s="183"/>
      <c r="H704" s="184"/>
      <c r="I704" s="185"/>
      <c r="J704" s="186"/>
      <c r="L704" s="75">
        <f>G704*(1-'FORM-I'!$V$22/100)</f>
        <v>0</v>
      </c>
      <c r="N704" s="11" t="e">
        <f>VLOOKUP(B704,$B$11:B703,1,FALSE)</f>
        <v>#N/A</v>
      </c>
      <c r="AH704" s="306"/>
      <c r="AI704" s="305"/>
      <c r="AJ704" s="305"/>
      <c r="AK704" s="307"/>
      <c r="AL704" s="308"/>
    </row>
    <row r="705" spans="1:38" ht="14.4">
      <c r="A705" s="99"/>
      <c r="B705" s="178"/>
      <c r="C705" s="179"/>
      <c r="D705" s="180"/>
      <c r="E705" s="181"/>
      <c r="F705" s="182"/>
      <c r="G705" s="183"/>
      <c r="H705" s="184"/>
      <c r="I705" s="185"/>
      <c r="J705" s="186"/>
      <c r="L705" s="75">
        <f>G705*(1-'FORM-I'!$V$22/100)</f>
        <v>0</v>
      </c>
      <c r="N705" s="11" t="e">
        <f>VLOOKUP(B705,$B$11:B704,1,FALSE)</f>
        <v>#N/A</v>
      </c>
      <c r="AH705" s="306"/>
      <c r="AI705" s="305"/>
      <c r="AJ705" s="305"/>
      <c r="AK705" s="307"/>
      <c r="AL705" s="308"/>
    </row>
    <row r="706" spans="1:38" ht="14.4">
      <c r="A706" s="99"/>
      <c r="B706" s="178"/>
      <c r="C706" s="179"/>
      <c r="D706" s="180"/>
      <c r="E706" s="181"/>
      <c r="F706" s="182"/>
      <c r="G706" s="183"/>
      <c r="H706" s="184"/>
      <c r="I706" s="185"/>
      <c r="J706" s="186"/>
      <c r="L706" s="75">
        <f>G706*(1-'FORM-I'!$V$22/100)</f>
        <v>0</v>
      </c>
      <c r="N706" s="11" t="e">
        <f>VLOOKUP(B706,$B$11:B705,1,FALSE)</f>
        <v>#N/A</v>
      </c>
      <c r="AH706" s="306"/>
      <c r="AI706" s="305"/>
      <c r="AJ706" s="305"/>
      <c r="AK706" s="307"/>
      <c r="AL706" s="308"/>
    </row>
    <row r="707" spans="1:38" ht="14.4">
      <c r="A707" s="99"/>
      <c r="B707" s="178"/>
      <c r="C707" s="179"/>
      <c r="D707" s="180"/>
      <c r="E707" s="181"/>
      <c r="F707" s="182"/>
      <c r="G707" s="183"/>
      <c r="H707" s="184"/>
      <c r="I707" s="185"/>
      <c r="J707" s="186"/>
      <c r="L707" s="75">
        <f>G707*(1-'FORM-I'!$V$22/100)</f>
        <v>0</v>
      </c>
      <c r="N707" s="11" t="e">
        <f>VLOOKUP(B707,$B$11:B706,1,FALSE)</f>
        <v>#N/A</v>
      </c>
      <c r="AH707" s="306"/>
      <c r="AI707" s="305"/>
      <c r="AJ707" s="305"/>
      <c r="AK707" s="307"/>
      <c r="AL707" s="308"/>
    </row>
    <row r="708" spans="1:38" ht="14.4">
      <c r="A708" s="99"/>
      <c r="B708" s="178"/>
      <c r="C708" s="179"/>
      <c r="D708" s="180"/>
      <c r="E708" s="181"/>
      <c r="F708" s="182"/>
      <c r="G708" s="183"/>
      <c r="H708" s="184"/>
      <c r="I708" s="185"/>
      <c r="J708" s="186"/>
      <c r="L708" s="75">
        <f>G708*(1-'FORM-I'!$V$22/100)</f>
        <v>0</v>
      </c>
      <c r="N708" s="11" t="e">
        <f>VLOOKUP(B708,$B$11:B707,1,FALSE)</f>
        <v>#N/A</v>
      </c>
      <c r="AH708" s="306"/>
      <c r="AI708" s="305"/>
      <c r="AJ708" s="305"/>
      <c r="AK708" s="307"/>
      <c r="AL708" s="308"/>
    </row>
    <row r="709" spans="1:38" ht="14.4">
      <c r="A709" s="99"/>
      <c r="B709" s="178"/>
      <c r="C709" s="179"/>
      <c r="D709" s="180"/>
      <c r="E709" s="181"/>
      <c r="F709" s="182"/>
      <c r="G709" s="183"/>
      <c r="H709" s="184"/>
      <c r="I709" s="185"/>
      <c r="J709" s="186"/>
      <c r="L709" s="75">
        <f>G709*(1-'FORM-I'!$V$22/100)</f>
        <v>0</v>
      </c>
      <c r="N709" s="11" t="e">
        <f>VLOOKUP(B709,$B$11:B708,1,FALSE)</f>
        <v>#N/A</v>
      </c>
      <c r="AH709" s="306"/>
      <c r="AI709" s="305"/>
      <c r="AJ709" s="305"/>
      <c r="AK709" s="307"/>
      <c r="AL709" s="308"/>
    </row>
    <row r="710" spans="1:38" ht="14.4">
      <c r="A710" s="99"/>
      <c r="B710" s="115"/>
      <c r="C710" s="116"/>
      <c r="D710" s="117"/>
      <c r="E710" s="118"/>
      <c r="F710" s="119"/>
      <c r="G710" s="120"/>
      <c r="H710" s="121" t="str">
        <f t="shared" ref="H710:H714" si="41">IF(G710="","",$H$10)</f>
        <v/>
      </c>
      <c r="I710" s="122"/>
      <c r="J710" s="123" t="s">
        <v>11</v>
      </c>
      <c r="L710" s="75">
        <f>G710*(1-'FORM-I'!$V$22/100)</f>
        <v>0</v>
      </c>
      <c r="N710" s="11" t="e">
        <f>VLOOKUP(B710,$B$11:B709,1,FALSE)</f>
        <v>#N/A</v>
      </c>
      <c r="AH710" s="306"/>
      <c r="AI710" s="305"/>
      <c r="AJ710" s="305"/>
      <c r="AK710" s="307"/>
      <c r="AL710" s="308"/>
    </row>
    <row r="711" spans="1:38" ht="14.4">
      <c r="A711" s="99"/>
      <c r="B711" s="115"/>
      <c r="C711" s="116"/>
      <c r="D711" s="117"/>
      <c r="E711" s="118"/>
      <c r="F711" s="119"/>
      <c r="G711" s="120"/>
      <c r="H711" s="121" t="str">
        <f t="shared" si="41"/>
        <v/>
      </c>
      <c r="I711" s="122"/>
      <c r="J711" s="123" t="s">
        <v>11</v>
      </c>
      <c r="L711" s="75">
        <f>G711*(1-'FORM-I'!$V$22/100)</f>
        <v>0</v>
      </c>
      <c r="N711" s="11" t="e">
        <f>VLOOKUP(B711,$B$11:B710,1,FALSE)</f>
        <v>#N/A</v>
      </c>
      <c r="AH711" s="306"/>
      <c r="AI711" s="305"/>
      <c r="AJ711" s="305"/>
      <c r="AK711" s="307"/>
      <c r="AL711" s="308"/>
    </row>
    <row r="712" spans="1:38" ht="14.4" hidden="1">
      <c r="A712" s="99"/>
      <c r="B712" s="115"/>
      <c r="C712" s="116"/>
      <c r="D712" s="117"/>
      <c r="E712" s="118"/>
      <c r="F712" s="119"/>
      <c r="G712" s="120"/>
      <c r="H712" s="121" t="str">
        <f t="shared" si="41"/>
        <v/>
      </c>
      <c r="I712" s="122"/>
      <c r="J712" s="123" t="s">
        <v>11</v>
      </c>
      <c r="L712" s="75">
        <f>G712*(1-'FORM-I'!$V$22/100)</f>
        <v>0</v>
      </c>
      <c r="AH712" s="306"/>
      <c r="AI712" s="305"/>
      <c r="AJ712" s="305"/>
      <c r="AK712" s="307"/>
      <c r="AL712" s="308"/>
    </row>
    <row r="713" spans="1:38" ht="14.4" hidden="1">
      <c r="A713" s="99"/>
      <c r="B713" s="115"/>
      <c r="C713" s="116"/>
      <c r="D713" s="117"/>
      <c r="E713" s="118"/>
      <c r="F713" s="119"/>
      <c r="G713" s="120"/>
      <c r="H713" s="121" t="str">
        <f t="shared" si="41"/>
        <v/>
      </c>
      <c r="I713" s="122"/>
      <c r="J713" s="123" t="s">
        <v>11</v>
      </c>
      <c r="L713" s="75">
        <f>G713*(1-'FORM-I'!$V$22/100)</f>
        <v>0</v>
      </c>
      <c r="AH713" s="306"/>
      <c r="AI713" s="305"/>
      <c r="AJ713" s="305"/>
      <c r="AK713" s="307"/>
      <c r="AL713" s="308"/>
    </row>
    <row r="714" spans="1:38" ht="14.4" hidden="1">
      <c r="A714" s="99"/>
      <c r="B714" s="115"/>
      <c r="C714" s="116"/>
      <c r="D714" s="117"/>
      <c r="E714" s="118"/>
      <c r="F714" s="119"/>
      <c r="G714" s="120"/>
      <c r="H714" s="121" t="str">
        <f t="shared" si="41"/>
        <v/>
      </c>
      <c r="I714" s="122"/>
      <c r="J714" s="123" t="s">
        <v>11</v>
      </c>
      <c r="L714" s="75">
        <f>G714*(1-'FORM-I'!$V$22/100)</f>
        <v>0</v>
      </c>
      <c r="AH714" s="306"/>
      <c r="AI714" s="305"/>
      <c r="AJ714" s="305"/>
      <c r="AK714" s="307"/>
      <c r="AL714" s="308"/>
    </row>
    <row r="715" spans="1:38" ht="14.4" hidden="1">
      <c r="A715" s="99"/>
      <c r="B715" s="115"/>
      <c r="C715" s="116"/>
      <c r="D715" s="117"/>
      <c r="E715" s="118"/>
      <c r="F715" s="119"/>
      <c r="G715" s="120"/>
      <c r="H715" s="121" t="str">
        <f>IF(G715="","",$H$10)</f>
        <v/>
      </c>
      <c r="I715" s="122"/>
      <c r="J715" s="123" t="s">
        <v>11</v>
      </c>
      <c r="L715" s="75">
        <f>G715*(1-'FORM-I'!$V$22/100)</f>
        <v>0</v>
      </c>
      <c r="AH715" s="306"/>
      <c r="AI715" s="305"/>
      <c r="AJ715" s="305"/>
      <c r="AK715" s="307"/>
      <c r="AL715" s="308"/>
    </row>
    <row r="716" spans="1:38" ht="14.4" hidden="1">
      <c r="A716" s="99"/>
      <c r="B716" s="115"/>
      <c r="C716" s="116"/>
      <c r="D716" s="117"/>
      <c r="E716" s="118"/>
      <c r="F716" s="119"/>
      <c r="G716" s="120"/>
      <c r="H716" s="121" t="str">
        <f t="shared" ref="H716:H729" si="42">IF(G716="","",$H$10)</f>
        <v/>
      </c>
      <c r="I716" s="122"/>
      <c r="J716" s="123" t="s">
        <v>11</v>
      </c>
      <c r="L716" s="75">
        <f>G716*(1-'FORM-I'!$V$22/100)</f>
        <v>0</v>
      </c>
      <c r="AH716" s="306"/>
      <c r="AI716" s="305"/>
      <c r="AJ716" s="305"/>
      <c r="AK716" s="307"/>
      <c r="AL716" s="308"/>
    </row>
    <row r="717" spans="1:38" ht="14.4" hidden="1">
      <c r="A717" s="99"/>
      <c r="B717" s="115"/>
      <c r="C717" s="116"/>
      <c r="D717" s="117"/>
      <c r="E717" s="118"/>
      <c r="F717" s="119"/>
      <c r="G717" s="120"/>
      <c r="H717" s="121" t="str">
        <f t="shared" si="42"/>
        <v/>
      </c>
      <c r="I717" s="122"/>
      <c r="J717" s="123" t="s">
        <v>11</v>
      </c>
      <c r="L717" s="75">
        <f>G717*(1-'FORM-I'!$V$22/100)</f>
        <v>0</v>
      </c>
      <c r="AH717" s="306"/>
      <c r="AI717" s="305"/>
      <c r="AJ717" s="305"/>
      <c r="AK717" s="307"/>
      <c r="AL717" s="308"/>
    </row>
    <row r="718" spans="1:38" ht="14.4" hidden="1">
      <c r="A718" s="99"/>
      <c r="B718" s="115"/>
      <c r="C718" s="116"/>
      <c r="D718" s="117"/>
      <c r="E718" s="118"/>
      <c r="F718" s="119"/>
      <c r="G718" s="120"/>
      <c r="H718" s="121" t="str">
        <f t="shared" si="42"/>
        <v/>
      </c>
      <c r="I718" s="122"/>
      <c r="J718" s="123" t="s">
        <v>11</v>
      </c>
      <c r="L718" s="75">
        <f>G718*(1-'FORM-I'!$V$22/100)</f>
        <v>0</v>
      </c>
      <c r="AH718" s="306"/>
      <c r="AI718" s="305"/>
      <c r="AJ718" s="305"/>
      <c r="AK718" s="307"/>
      <c r="AL718" s="308"/>
    </row>
    <row r="719" spans="1:38" ht="14.4" hidden="1">
      <c r="A719" s="99"/>
      <c r="B719" s="115"/>
      <c r="C719" s="116"/>
      <c r="D719" s="117"/>
      <c r="E719" s="118"/>
      <c r="F719" s="119"/>
      <c r="G719" s="120"/>
      <c r="H719" s="121" t="str">
        <f t="shared" si="42"/>
        <v/>
      </c>
      <c r="I719" s="122"/>
      <c r="J719" s="123" t="s">
        <v>11</v>
      </c>
      <c r="L719" s="75">
        <f>G719*(1-'FORM-I'!$V$22/100)</f>
        <v>0</v>
      </c>
      <c r="AH719" s="306"/>
      <c r="AI719" s="305"/>
      <c r="AJ719" s="305"/>
      <c r="AK719" s="307"/>
      <c r="AL719" s="308"/>
    </row>
    <row r="720" spans="1:38" ht="14.4" hidden="1">
      <c r="A720" s="99"/>
      <c r="B720" s="115"/>
      <c r="C720" s="116"/>
      <c r="D720" s="117"/>
      <c r="E720" s="118"/>
      <c r="F720" s="119"/>
      <c r="G720" s="120"/>
      <c r="H720" s="121" t="str">
        <f t="shared" si="42"/>
        <v/>
      </c>
      <c r="I720" s="122"/>
      <c r="J720" s="123" t="s">
        <v>11</v>
      </c>
      <c r="L720" s="75">
        <f>G720*(1-'FORM-I'!$V$22/100)</f>
        <v>0</v>
      </c>
      <c r="AH720" s="306"/>
      <c r="AI720" s="305"/>
      <c r="AJ720" s="305"/>
      <c r="AK720" s="307"/>
      <c r="AL720" s="308"/>
    </row>
    <row r="721" spans="1:38" ht="14.4" hidden="1">
      <c r="A721" s="99"/>
      <c r="B721" s="115"/>
      <c r="C721" s="116"/>
      <c r="D721" s="117"/>
      <c r="E721" s="118"/>
      <c r="F721" s="119"/>
      <c r="G721" s="120"/>
      <c r="H721" s="121" t="str">
        <f t="shared" si="42"/>
        <v/>
      </c>
      <c r="I721" s="122"/>
      <c r="J721" s="123" t="s">
        <v>11</v>
      </c>
      <c r="L721" s="75">
        <f>G721*(1-'FORM-I'!$V$22/100)</f>
        <v>0</v>
      </c>
      <c r="AH721" s="306"/>
      <c r="AI721" s="305"/>
      <c r="AJ721" s="305"/>
      <c r="AK721" s="307"/>
      <c r="AL721" s="308"/>
    </row>
    <row r="722" spans="1:38" ht="14.4" hidden="1">
      <c r="A722" s="99"/>
      <c r="B722" s="115"/>
      <c r="C722" s="116"/>
      <c r="D722" s="117"/>
      <c r="E722" s="118"/>
      <c r="F722" s="119"/>
      <c r="G722" s="120"/>
      <c r="H722" s="121" t="str">
        <f t="shared" si="42"/>
        <v/>
      </c>
      <c r="I722" s="122"/>
      <c r="J722" s="123" t="s">
        <v>11</v>
      </c>
      <c r="L722" s="75">
        <f>G722*(1-'FORM-I'!$V$22/100)</f>
        <v>0</v>
      </c>
      <c r="AH722" s="306"/>
      <c r="AI722" s="305"/>
      <c r="AJ722" s="305"/>
      <c r="AK722" s="307"/>
      <c r="AL722" s="308"/>
    </row>
    <row r="723" spans="1:38" ht="14.4" hidden="1">
      <c r="A723" s="99"/>
      <c r="B723" s="115"/>
      <c r="C723" s="116"/>
      <c r="D723" s="117"/>
      <c r="E723" s="118"/>
      <c r="F723" s="119"/>
      <c r="G723" s="120"/>
      <c r="H723" s="121" t="str">
        <f t="shared" si="42"/>
        <v/>
      </c>
      <c r="I723" s="122"/>
      <c r="J723" s="123" t="s">
        <v>11</v>
      </c>
      <c r="L723" s="75">
        <f>G723*(1-'FORM-I'!$V$22/100)</f>
        <v>0</v>
      </c>
      <c r="AH723" s="306"/>
      <c r="AI723" s="305"/>
      <c r="AJ723" s="305"/>
      <c r="AK723" s="307"/>
      <c r="AL723" s="308"/>
    </row>
    <row r="724" spans="1:38" ht="14.4" hidden="1">
      <c r="A724" s="99"/>
      <c r="B724" s="115"/>
      <c r="C724" s="116"/>
      <c r="D724" s="117"/>
      <c r="E724" s="118"/>
      <c r="F724" s="119"/>
      <c r="G724" s="120"/>
      <c r="H724" s="121" t="str">
        <f t="shared" si="42"/>
        <v/>
      </c>
      <c r="I724" s="122"/>
      <c r="J724" s="123" t="s">
        <v>11</v>
      </c>
      <c r="L724" s="75">
        <f>G724*(1-'FORM-I'!$V$22/100)</f>
        <v>0</v>
      </c>
      <c r="AH724" s="306"/>
      <c r="AI724" s="305"/>
      <c r="AJ724" s="305"/>
      <c r="AK724" s="307"/>
      <c r="AL724" s="308"/>
    </row>
    <row r="725" spans="1:38" ht="14.4" hidden="1">
      <c r="A725" s="107"/>
      <c r="B725" s="115"/>
      <c r="C725" s="116"/>
      <c r="D725" s="117"/>
      <c r="E725" s="118"/>
      <c r="F725" s="119"/>
      <c r="G725" s="120"/>
      <c r="H725" s="121" t="str">
        <f t="shared" si="42"/>
        <v/>
      </c>
      <c r="I725" s="122"/>
      <c r="J725" s="123" t="s">
        <v>11</v>
      </c>
      <c r="L725" s="75">
        <f>G725*(1-'FORM-I'!$V$22/100)</f>
        <v>0</v>
      </c>
      <c r="AH725" s="306"/>
      <c r="AI725" s="305"/>
      <c r="AJ725" s="305"/>
      <c r="AK725" s="307"/>
      <c r="AL725" s="308"/>
    </row>
    <row r="726" spans="1:38" ht="14.4" hidden="1">
      <c r="A726" s="107"/>
      <c r="B726" s="115"/>
      <c r="C726" s="116"/>
      <c r="D726" s="117"/>
      <c r="E726" s="118"/>
      <c r="F726" s="119"/>
      <c r="G726" s="120"/>
      <c r="H726" s="121" t="str">
        <f t="shared" si="42"/>
        <v/>
      </c>
      <c r="I726" s="122"/>
      <c r="J726" s="123" t="s">
        <v>11</v>
      </c>
      <c r="L726" s="75">
        <f>G726*(1-'FORM-I'!$V$22/100)</f>
        <v>0</v>
      </c>
      <c r="AH726" s="306"/>
      <c r="AI726" s="305"/>
      <c r="AJ726" s="305"/>
      <c r="AK726" s="307"/>
      <c r="AL726" s="308"/>
    </row>
    <row r="727" spans="1:38" ht="14.4" hidden="1">
      <c r="A727" s="107"/>
      <c r="B727" s="115"/>
      <c r="C727" s="116"/>
      <c r="D727" s="117"/>
      <c r="E727" s="118"/>
      <c r="F727" s="119"/>
      <c r="G727" s="120"/>
      <c r="H727" s="121" t="str">
        <f t="shared" si="42"/>
        <v/>
      </c>
      <c r="I727" s="122"/>
      <c r="J727" s="123" t="s">
        <v>11</v>
      </c>
      <c r="L727" s="75">
        <f>G727*(1-'FORM-I'!$V$22/100)</f>
        <v>0</v>
      </c>
      <c r="AH727" s="306"/>
      <c r="AI727" s="305"/>
      <c r="AJ727" s="305"/>
      <c r="AK727" s="307"/>
      <c r="AL727" s="308"/>
    </row>
    <row r="728" spans="1:38" ht="14.4" hidden="1">
      <c r="A728" s="107"/>
      <c r="B728" s="115"/>
      <c r="C728" s="116"/>
      <c r="D728" s="117"/>
      <c r="E728" s="118"/>
      <c r="F728" s="119"/>
      <c r="G728" s="120"/>
      <c r="H728" s="121" t="str">
        <f t="shared" si="42"/>
        <v/>
      </c>
      <c r="I728" s="122"/>
      <c r="J728" s="123" t="s">
        <v>11</v>
      </c>
      <c r="L728" s="75">
        <f>G728*(1-'FORM-I'!$V$22/100)</f>
        <v>0</v>
      </c>
      <c r="AH728" s="306"/>
      <c r="AI728" s="305"/>
      <c r="AJ728" s="305"/>
      <c r="AK728" s="307"/>
      <c r="AL728" s="308"/>
    </row>
    <row r="729" spans="1:38" ht="14.4" hidden="1">
      <c r="A729" s="107"/>
      <c r="B729" s="115"/>
      <c r="C729" s="116"/>
      <c r="D729" s="117"/>
      <c r="E729" s="118"/>
      <c r="F729" s="119"/>
      <c r="G729" s="120"/>
      <c r="H729" s="121" t="str">
        <f t="shared" si="42"/>
        <v/>
      </c>
      <c r="I729" s="122"/>
      <c r="J729" s="123" t="s">
        <v>11</v>
      </c>
      <c r="L729" s="75">
        <f>G729*(1-'FORM-I'!$V$22/100)</f>
        <v>0</v>
      </c>
      <c r="AH729" s="306"/>
      <c r="AI729" s="305"/>
      <c r="AJ729" s="305"/>
      <c r="AK729" s="307"/>
      <c r="AL729" s="308"/>
    </row>
    <row r="730" spans="1:38" ht="14.4" hidden="1">
      <c r="A730" s="107"/>
      <c r="B730" s="115"/>
      <c r="C730" s="116"/>
      <c r="D730" s="117"/>
      <c r="E730" s="118"/>
      <c r="F730" s="119"/>
      <c r="G730" s="120"/>
      <c r="H730" s="121" t="str">
        <f>IF(G730="","",$H$10)</f>
        <v/>
      </c>
      <c r="I730" s="122"/>
      <c r="J730" s="123" t="s">
        <v>11</v>
      </c>
      <c r="L730" s="75">
        <f>G730*(1-'FORM-I'!$V$22/100)</f>
        <v>0</v>
      </c>
      <c r="AH730" s="306"/>
      <c r="AI730" s="305"/>
      <c r="AJ730" s="305"/>
      <c r="AK730" s="307"/>
      <c r="AL730" s="308"/>
    </row>
    <row r="731" spans="1:38" ht="14.4" hidden="1">
      <c r="A731" s="107"/>
      <c r="B731" s="115"/>
      <c r="C731" s="116"/>
      <c r="D731" s="117"/>
      <c r="E731" s="118"/>
      <c r="F731" s="119"/>
      <c r="G731" s="120"/>
      <c r="H731" s="121" t="str">
        <f>IF(G731="","",$H$10)</f>
        <v/>
      </c>
      <c r="I731" s="122"/>
      <c r="J731" s="123" t="s">
        <v>11</v>
      </c>
      <c r="L731" s="75">
        <f>G731*(1-'FORM-I'!$V$22/100)</f>
        <v>0</v>
      </c>
      <c r="AH731" s="306"/>
      <c r="AI731" s="305"/>
      <c r="AJ731" s="305"/>
      <c r="AK731" s="307"/>
      <c r="AL731" s="308"/>
    </row>
    <row r="732" spans="1:38" ht="14.4" hidden="1">
      <c r="A732" s="107"/>
      <c r="B732" s="115"/>
      <c r="C732" s="116"/>
      <c r="D732" s="117"/>
      <c r="E732" s="118"/>
      <c r="F732" s="119"/>
      <c r="G732" s="120"/>
      <c r="H732" s="121" t="str">
        <f>IF(G732="","",$H$10)</f>
        <v/>
      </c>
      <c r="I732" s="122"/>
      <c r="J732" s="123" t="s">
        <v>11</v>
      </c>
      <c r="L732" s="75">
        <f>G732*(1-'FORM-I'!$V$22/100)</f>
        <v>0</v>
      </c>
      <c r="AH732" s="306"/>
      <c r="AI732" s="305"/>
      <c r="AJ732" s="305"/>
      <c r="AK732" s="307"/>
      <c r="AL732" s="308"/>
    </row>
    <row r="733" spans="1:38" ht="14.4" hidden="1">
      <c r="A733" s="107"/>
      <c r="B733" s="115"/>
      <c r="C733" s="116"/>
      <c r="D733" s="117"/>
      <c r="E733" s="118"/>
      <c r="F733" s="119"/>
      <c r="G733" s="120"/>
      <c r="H733" s="121" t="str">
        <f t="shared" ref="H733:H751" si="43">IF(G733="","",$H$10)</f>
        <v/>
      </c>
      <c r="I733" s="122"/>
      <c r="J733" s="123" t="s">
        <v>11</v>
      </c>
      <c r="L733" s="75">
        <f>G733*(1-'FORM-I'!$V$22/100)</f>
        <v>0</v>
      </c>
      <c r="AH733" s="306"/>
      <c r="AI733" s="305"/>
      <c r="AJ733" s="305"/>
      <c r="AK733" s="307"/>
      <c r="AL733" s="308"/>
    </row>
    <row r="734" spans="1:38" ht="14.4" hidden="1">
      <c r="A734" s="107"/>
      <c r="B734" s="115"/>
      <c r="C734" s="116"/>
      <c r="D734" s="117"/>
      <c r="E734" s="118"/>
      <c r="F734" s="119"/>
      <c r="G734" s="120"/>
      <c r="H734" s="121" t="str">
        <f t="shared" si="43"/>
        <v/>
      </c>
      <c r="I734" s="122"/>
      <c r="J734" s="123" t="s">
        <v>11</v>
      </c>
      <c r="L734" s="75">
        <f>G734*(1-'FORM-I'!$V$22/100)</f>
        <v>0</v>
      </c>
      <c r="AH734" s="306"/>
      <c r="AI734" s="305"/>
      <c r="AJ734" s="305"/>
      <c r="AK734" s="307"/>
      <c r="AL734" s="308"/>
    </row>
    <row r="735" spans="1:38" ht="14.4" hidden="1">
      <c r="A735" s="107"/>
      <c r="B735" s="115"/>
      <c r="C735" s="116"/>
      <c r="D735" s="117"/>
      <c r="E735" s="118"/>
      <c r="F735" s="119"/>
      <c r="G735" s="120"/>
      <c r="H735" s="121" t="str">
        <f t="shared" si="43"/>
        <v/>
      </c>
      <c r="I735" s="122"/>
      <c r="J735" s="123" t="s">
        <v>11</v>
      </c>
      <c r="L735" s="75">
        <f>G735*(1-'FORM-I'!$V$22/100)</f>
        <v>0</v>
      </c>
      <c r="AH735" s="306"/>
      <c r="AI735" s="305"/>
      <c r="AJ735" s="305"/>
      <c r="AK735" s="307"/>
      <c r="AL735" s="308"/>
    </row>
    <row r="736" spans="1:38" ht="14.4" hidden="1">
      <c r="A736" s="107"/>
      <c r="B736" s="115"/>
      <c r="C736" s="116"/>
      <c r="D736" s="117"/>
      <c r="E736" s="118"/>
      <c r="F736" s="119"/>
      <c r="G736" s="120"/>
      <c r="H736" s="121" t="str">
        <f t="shared" si="43"/>
        <v/>
      </c>
      <c r="I736" s="122"/>
      <c r="J736" s="123" t="s">
        <v>11</v>
      </c>
      <c r="L736" s="75">
        <f>G736*(1-'FORM-I'!$V$22/100)</f>
        <v>0</v>
      </c>
      <c r="AH736" s="306"/>
      <c r="AI736" s="305"/>
      <c r="AJ736" s="305"/>
      <c r="AK736" s="307"/>
      <c r="AL736" s="308"/>
    </row>
    <row r="737" spans="1:38" ht="14.4" hidden="1">
      <c r="A737" s="107"/>
      <c r="B737" s="115"/>
      <c r="C737" s="116"/>
      <c r="D737" s="117"/>
      <c r="E737" s="118"/>
      <c r="F737" s="119"/>
      <c r="G737" s="120"/>
      <c r="H737" s="121" t="str">
        <f t="shared" si="43"/>
        <v/>
      </c>
      <c r="I737" s="122"/>
      <c r="J737" s="123" t="s">
        <v>11</v>
      </c>
      <c r="L737" s="75">
        <f>G737*(1-'FORM-I'!$V$22/100)</f>
        <v>0</v>
      </c>
      <c r="AH737" s="306"/>
      <c r="AI737" s="305"/>
      <c r="AJ737" s="305"/>
      <c r="AK737" s="307"/>
      <c r="AL737" s="308"/>
    </row>
    <row r="738" spans="1:38" ht="14.4" hidden="1">
      <c r="A738" s="107"/>
      <c r="B738" s="115"/>
      <c r="C738" s="116"/>
      <c r="D738" s="117"/>
      <c r="E738" s="118"/>
      <c r="F738" s="119"/>
      <c r="G738" s="120"/>
      <c r="H738" s="121" t="str">
        <f t="shared" si="43"/>
        <v/>
      </c>
      <c r="I738" s="122"/>
      <c r="J738" s="123" t="s">
        <v>11</v>
      </c>
      <c r="L738" s="75">
        <f>G738*(1-'FORM-I'!$V$22/100)</f>
        <v>0</v>
      </c>
      <c r="AH738" s="306"/>
      <c r="AI738" s="305"/>
      <c r="AJ738" s="305"/>
      <c r="AK738" s="307"/>
      <c r="AL738" s="308"/>
    </row>
    <row r="739" spans="1:38" ht="14.4" hidden="1">
      <c r="A739" s="107"/>
      <c r="B739" s="115"/>
      <c r="C739" s="116"/>
      <c r="D739" s="117"/>
      <c r="E739" s="118"/>
      <c r="F739" s="119"/>
      <c r="G739" s="120"/>
      <c r="H739" s="121" t="str">
        <f t="shared" si="43"/>
        <v/>
      </c>
      <c r="I739" s="122"/>
      <c r="J739" s="123" t="s">
        <v>11</v>
      </c>
      <c r="L739" s="75">
        <f>G739*(1-'FORM-I'!$V$22/100)</f>
        <v>0</v>
      </c>
      <c r="AH739" s="306"/>
      <c r="AI739" s="305"/>
      <c r="AJ739" s="305"/>
      <c r="AK739" s="307"/>
      <c r="AL739" s="308"/>
    </row>
    <row r="740" spans="1:38" ht="14.4" hidden="1">
      <c r="A740" s="107"/>
      <c r="B740" s="115"/>
      <c r="C740" s="116"/>
      <c r="D740" s="117"/>
      <c r="E740" s="118"/>
      <c r="F740" s="119"/>
      <c r="G740" s="120"/>
      <c r="H740" s="121" t="str">
        <f t="shared" si="43"/>
        <v/>
      </c>
      <c r="I740" s="122"/>
      <c r="J740" s="123" t="s">
        <v>11</v>
      </c>
      <c r="L740" s="75">
        <f>G740*(1-'FORM-I'!$V$22/100)</f>
        <v>0</v>
      </c>
      <c r="AH740" s="306"/>
      <c r="AI740" s="305"/>
      <c r="AJ740" s="305"/>
      <c r="AK740" s="307"/>
      <c r="AL740" s="308"/>
    </row>
    <row r="741" spans="1:38" ht="14.4" hidden="1">
      <c r="A741" s="107"/>
      <c r="B741" s="115"/>
      <c r="C741" s="116"/>
      <c r="D741" s="117"/>
      <c r="E741" s="118"/>
      <c r="F741" s="119"/>
      <c r="G741" s="120"/>
      <c r="H741" s="121" t="str">
        <f t="shared" si="43"/>
        <v/>
      </c>
      <c r="I741" s="122"/>
      <c r="J741" s="123" t="s">
        <v>11</v>
      </c>
      <c r="L741" s="75">
        <f>G741*(1-'FORM-I'!$V$22/100)</f>
        <v>0</v>
      </c>
      <c r="AH741" s="306"/>
      <c r="AI741" s="305"/>
      <c r="AJ741" s="305"/>
      <c r="AK741" s="307"/>
      <c r="AL741" s="308"/>
    </row>
    <row r="742" spans="1:38" ht="14.4" hidden="1">
      <c r="A742" s="107"/>
      <c r="B742" s="115"/>
      <c r="C742" s="116"/>
      <c r="D742" s="117"/>
      <c r="E742" s="118"/>
      <c r="F742" s="119"/>
      <c r="G742" s="120"/>
      <c r="H742" s="121" t="str">
        <f t="shared" si="43"/>
        <v/>
      </c>
      <c r="I742" s="122"/>
      <c r="J742" s="123" t="s">
        <v>11</v>
      </c>
      <c r="L742" s="75">
        <f>G742*(1-'FORM-I'!$V$22/100)</f>
        <v>0</v>
      </c>
      <c r="AH742" s="306"/>
      <c r="AI742" s="305"/>
      <c r="AJ742" s="305"/>
      <c r="AK742" s="307"/>
      <c r="AL742" s="308"/>
    </row>
    <row r="743" spans="1:38" ht="14.4" hidden="1">
      <c r="A743" s="107"/>
      <c r="B743" s="115"/>
      <c r="C743" s="116"/>
      <c r="D743" s="117"/>
      <c r="E743" s="118"/>
      <c r="F743" s="119"/>
      <c r="G743" s="120"/>
      <c r="H743" s="121" t="str">
        <f t="shared" si="43"/>
        <v/>
      </c>
      <c r="I743" s="122"/>
      <c r="J743" s="123" t="s">
        <v>11</v>
      </c>
      <c r="L743" s="75">
        <f>G743*(1-'FORM-I'!$V$22/100)</f>
        <v>0</v>
      </c>
      <c r="AH743" s="306"/>
      <c r="AI743" s="305"/>
      <c r="AJ743" s="305"/>
      <c r="AK743" s="307"/>
      <c r="AL743" s="308"/>
    </row>
    <row r="744" spans="1:38" ht="14.4" hidden="1">
      <c r="A744" s="107"/>
      <c r="B744" s="115"/>
      <c r="C744" s="116"/>
      <c r="D744" s="117"/>
      <c r="E744" s="118"/>
      <c r="F744" s="119"/>
      <c r="G744" s="120"/>
      <c r="H744" s="121" t="str">
        <f t="shared" si="43"/>
        <v/>
      </c>
      <c r="I744" s="122"/>
      <c r="J744" s="123" t="s">
        <v>11</v>
      </c>
      <c r="L744" s="75">
        <f>G744*(1-'FORM-I'!$V$22/100)</f>
        <v>0</v>
      </c>
      <c r="AH744" s="306"/>
      <c r="AI744" s="305"/>
      <c r="AJ744" s="305"/>
      <c r="AK744" s="307"/>
      <c r="AL744" s="308"/>
    </row>
    <row r="745" spans="1:38" ht="14.4" hidden="1">
      <c r="A745" s="107"/>
      <c r="B745" s="115"/>
      <c r="C745" s="116"/>
      <c r="D745" s="117"/>
      <c r="E745" s="118"/>
      <c r="F745" s="119"/>
      <c r="G745" s="120"/>
      <c r="H745" s="121" t="str">
        <f t="shared" si="43"/>
        <v/>
      </c>
      <c r="I745" s="122"/>
      <c r="J745" s="123" t="s">
        <v>11</v>
      </c>
      <c r="L745" s="75">
        <f>G745*(1-'FORM-I'!$V$22/100)</f>
        <v>0</v>
      </c>
      <c r="AH745" s="306"/>
      <c r="AI745" s="305"/>
      <c r="AJ745" s="305"/>
      <c r="AK745" s="307"/>
      <c r="AL745" s="308"/>
    </row>
    <row r="746" spans="1:38" ht="14.4" hidden="1">
      <c r="A746" s="107"/>
      <c r="B746" s="115"/>
      <c r="C746" s="116"/>
      <c r="D746" s="117"/>
      <c r="E746" s="118"/>
      <c r="F746" s="119"/>
      <c r="G746" s="120"/>
      <c r="H746" s="121" t="str">
        <f t="shared" si="43"/>
        <v/>
      </c>
      <c r="I746" s="122"/>
      <c r="J746" s="123" t="s">
        <v>11</v>
      </c>
      <c r="L746" s="75">
        <f>G746*(1-'FORM-I'!$V$22/100)</f>
        <v>0</v>
      </c>
      <c r="AH746" s="306"/>
      <c r="AI746" s="305"/>
      <c r="AJ746" s="305"/>
      <c r="AK746" s="307"/>
      <c r="AL746" s="308"/>
    </row>
    <row r="747" spans="1:38" ht="14.4" hidden="1">
      <c r="A747" s="107"/>
      <c r="B747" s="115"/>
      <c r="C747" s="116"/>
      <c r="D747" s="117"/>
      <c r="E747" s="118"/>
      <c r="F747" s="119"/>
      <c r="G747" s="120"/>
      <c r="H747" s="121" t="str">
        <f t="shared" si="43"/>
        <v/>
      </c>
      <c r="I747" s="122"/>
      <c r="J747" s="123" t="s">
        <v>11</v>
      </c>
      <c r="L747" s="75">
        <f>G747*(1-'FORM-I'!$V$22/100)</f>
        <v>0</v>
      </c>
      <c r="AH747" s="306"/>
      <c r="AI747" s="305"/>
      <c r="AJ747" s="305"/>
      <c r="AK747" s="307"/>
      <c r="AL747" s="308"/>
    </row>
    <row r="748" spans="1:38" ht="14.4" hidden="1">
      <c r="A748" s="107"/>
      <c r="B748" s="115"/>
      <c r="C748" s="116"/>
      <c r="D748" s="117"/>
      <c r="E748" s="118"/>
      <c r="F748" s="119"/>
      <c r="G748" s="120"/>
      <c r="H748" s="121" t="str">
        <f t="shared" si="43"/>
        <v/>
      </c>
      <c r="I748" s="122"/>
      <c r="J748" s="123" t="s">
        <v>11</v>
      </c>
      <c r="L748" s="75">
        <f>G748*(1-'FORM-I'!$V$22/100)</f>
        <v>0</v>
      </c>
      <c r="AH748" s="306"/>
      <c r="AI748" s="305"/>
      <c r="AJ748" s="305"/>
      <c r="AK748" s="307"/>
      <c r="AL748" s="308"/>
    </row>
    <row r="749" spans="1:38" ht="14.4" hidden="1">
      <c r="A749" s="107"/>
      <c r="B749" s="115"/>
      <c r="C749" s="116"/>
      <c r="D749" s="117"/>
      <c r="E749" s="118"/>
      <c r="F749" s="119"/>
      <c r="G749" s="120"/>
      <c r="H749" s="121" t="str">
        <f t="shared" si="43"/>
        <v/>
      </c>
      <c r="I749" s="122"/>
      <c r="J749" s="123" t="s">
        <v>11</v>
      </c>
      <c r="L749" s="75">
        <f>G749*(1-'FORM-I'!$V$22/100)</f>
        <v>0</v>
      </c>
      <c r="AH749" s="306"/>
      <c r="AI749" s="305"/>
      <c r="AJ749" s="305"/>
      <c r="AK749" s="307"/>
      <c r="AL749" s="308"/>
    </row>
    <row r="750" spans="1:38" ht="14.4" hidden="1">
      <c r="A750" s="107"/>
      <c r="B750" s="115"/>
      <c r="C750" s="116"/>
      <c r="D750" s="117"/>
      <c r="E750" s="118"/>
      <c r="F750" s="119"/>
      <c r="G750" s="120"/>
      <c r="H750" s="121" t="str">
        <f t="shared" si="43"/>
        <v/>
      </c>
      <c r="I750" s="122"/>
      <c r="J750" s="123" t="s">
        <v>11</v>
      </c>
      <c r="L750" s="75">
        <f>G750*(1-'FORM-I'!$V$22/100)</f>
        <v>0</v>
      </c>
      <c r="AH750" s="306"/>
      <c r="AI750" s="305"/>
      <c r="AJ750" s="305"/>
      <c r="AK750" s="307"/>
      <c r="AL750" s="308"/>
    </row>
    <row r="751" spans="1:38" ht="14.4" hidden="1">
      <c r="A751" s="107"/>
      <c r="B751" s="115"/>
      <c r="C751" s="116"/>
      <c r="D751" s="117"/>
      <c r="E751" s="118"/>
      <c r="F751" s="119"/>
      <c r="G751" s="120"/>
      <c r="H751" s="121" t="str">
        <f t="shared" si="43"/>
        <v/>
      </c>
      <c r="I751" s="122"/>
      <c r="J751" s="123" t="s">
        <v>11</v>
      </c>
      <c r="L751" s="75">
        <f>G751*(1-'FORM-I'!$V$22/100)</f>
        <v>0</v>
      </c>
      <c r="AH751" s="306"/>
      <c r="AI751" s="305"/>
      <c r="AJ751" s="305"/>
      <c r="AK751" s="307"/>
      <c r="AL751" s="308"/>
    </row>
    <row r="752" spans="1:38" ht="14.4" hidden="1">
      <c r="A752" s="107"/>
      <c r="B752" s="115"/>
      <c r="C752" s="116"/>
      <c r="D752" s="117"/>
      <c r="E752" s="118"/>
      <c r="F752" s="119"/>
      <c r="G752" s="120"/>
      <c r="H752" s="121" t="str">
        <f>IF(G752="","",$H$10)</f>
        <v/>
      </c>
      <c r="I752" s="122"/>
      <c r="J752" s="123" t="s">
        <v>11</v>
      </c>
      <c r="L752" s="75">
        <f>G752*(1-'FORM-I'!$V$22/100)</f>
        <v>0</v>
      </c>
      <c r="AH752" s="306"/>
      <c r="AI752" s="305"/>
      <c r="AJ752" s="305"/>
      <c r="AK752" s="307"/>
      <c r="AL752" s="308"/>
    </row>
    <row r="753" spans="1:38" ht="14.4" hidden="1">
      <c r="A753" s="107"/>
      <c r="B753" s="115"/>
      <c r="C753" s="116"/>
      <c r="D753" s="117"/>
      <c r="E753" s="118"/>
      <c r="F753" s="119"/>
      <c r="G753" s="120"/>
      <c r="H753" s="121" t="str">
        <f t="shared" ref="H753:H816" si="44">IF(G753="","",$H$10)</f>
        <v/>
      </c>
      <c r="I753" s="122"/>
      <c r="J753" s="123" t="s">
        <v>11</v>
      </c>
      <c r="L753" s="75">
        <f>G753*(1-'FORM-I'!$V$22/100)</f>
        <v>0</v>
      </c>
      <c r="AH753" s="306"/>
      <c r="AI753" s="305"/>
      <c r="AJ753" s="305"/>
      <c r="AK753" s="307"/>
      <c r="AL753" s="308"/>
    </row>
    <row r="754" spans="1:38" ht="14.4" hidden="1">
      <c r="A754" s="107"/>
      <c r="B754" s="115"/>
      <c r="C754" s="116"/>
      <c r="D754" s="117"/>
      <c r="E754" s="118"/>
      <c r="F754" s="119"/>
      <c r="G754" s="120"/>
      <c r="H754" s="121" t="str">
        <f t="shared" si="44"/>
        <v/>
      </c>
      <c r="I754" s="122"/>
      <c r="J754" s="123" t="s">
        <v>11</v>
      </c>
      <c r="L754" s="75">
        <f>G754*(1-'FORM-I'!$V$22/100)</f>
        <v>0</v>
      </c>
      <c r="AH754" s="306"/>
      <c r="AI754" s="305"/>
      <c r="AJ754" s="305"/>
      <c r="AK754" s="307"/>
      <c r="AL754" s="308"/>
    </row>
    <row r="755" spans="1:38" ht="14.4" hidden="1">
      <c r="A755" s="107"/>
      <c r="B755" s="115"/>
      <c r="C755" s="116"/>
      <c r="D755" s="117"/>
      <c r="E755" s="118"/>
      <c r="F755" s="119"/>
      <c r="G755" s="120"/>
      <c r="H755" s="121" t="str">
        <f t="shared" si="44"/>
        <v/>
      </c>
      <c r="I755" s="122"/>
      <c r="J755" s="123" t="s">
        <v>11</v>
      </c>
      <c r="L755" s="75">
        <f>G755*(1-'FORM-I'!$V$22/100)</f>
        <v>0</v>
      </c>
      <c r="AH755" s="306"/>
      <c r="AI755" s="305"/>
      <c r="AJ755" s="305"/>
      <c r="AK755" s="307"/>
      <c r="AL755" s="308"/>
    </row>
    <row r="756" spans="1:38" ht="14.4" hidden="1">
      <c r="A756" s="107"/>
      <c r="B756" s="115"/>
      <c r="C756" s="116"/>
      <c r="D756" s="117"/>
      <c r="E756" s="118"/>
      <c r="F756" s="119"/>
      <c r="G756" s="120"/>
      <c r="H756" s="121" t="str">
        <f t="shared" si="44"/>
        <v/>
      </c>
      <c r="I756" s="122"/>
      <c r="J756" s="123" t="s">
        <v>11</v>
      </c>
      <c r="L756" s="75">
        <f>G756*(1-'FORM-I'!$V$22/100)</f>
        <v>0</v>
      </c>
      <c r="AH756" s="306"/>
      <c r="AI756" s="305"/>
      <c r="AJ756" s="305"/>
      <c r="AK756" s="307"/>
      <c r="AL756" s="308"/>
    </row>
    <row r="757" spans="1:38" ht="14.4" hidden="1">
      <c r="A757" s="107"/>
      <c r="B757" s="115"/>
      <c r="C757" s="116"/>
      <c r="D757" s="117"/>
      <c r="E757" s="118"/>
      <c r="F757" s="119"/>
      <c r="G757" s="120"/>
      <c r="H757" s="121" t="str">
        <f t="shared" si="44"/>
        <v/>
      </c>
      <c r="I757" s="122"/>
      <c r="J757" s="123" t="s">
        <v>11</v>
      </c>
      <c r="L757" s="75">
        <f>G757*(1-'FORM-I'!$V$22/100)</f>
        <v>0</v>
      </c>
      <c r="AH757" s="306"/>
      <c r="AI757" s="305"/>
      <c r="AJ757" s="305"/>
      <c r="AK757" s="307"/>
      <c r="AL757" s="308"/>
    </row>
    <row r="758" spans="1:38" ht="14.4" hidden="1">
      <c r="A758" s="107"/>
      <c r="B758" s="115"/>
      <c r="C758" s="116"/>
      <c r="D758" s="117"/>
      <c r="E758" s="118"/>
      <c r="F758" s="119"/>
      <c r="G758" s="120"/>
      <c r="H758" s="121" t="str">
        <f t="shared" si="44"/>
        <v/>
      </c>
      <c r="I758" s="122"/>
      <c r="J758" s="123" t="s">
        <v>11</v>
      </c>
      <c r="L758" s="75">
        <f>G758*(1-'FORM-I'!$V$22/100)</f>
        <v>0</v>
      </c>
      <c r="AH758" s="306"/>
      <c r="AI758" s="305"/>
      <c r="AJ758" s="305"/>
      <c r="AK758" s="307"/>
      <c r="AL758" s="308"/>
    </row>
    <row r="759" spans="1:38" ht="14.4" hidden="1">
      <c r="A759" s="107"/>
      <c r="B759" s="115"/>
      <c r="C759" s="116"/>
      <c r="D759" s="117"/>
      <c r="E759" s="118"/>
      <c r="F759" s="119"/>
      <c r="G759" s="120"/>
      <c r="H759" s="121" t="str">
        <f t="shared" si="44"/>
        <v/>
      </c>
      <c r="I759" s="122"/>
      <c r="J759" s="123" t="s">
        <v>11</v>
      </c>
      <c r="L759" s="75">
        <f>G759*(1-'FORM-I'!$V$22/100)</f>
        <v>0</v>
      </c>
      <c r="AH759" s="306"/>
      <c r="AI759" s="305"/>
      <c r="AJ759" s="305"/>
      <c r="AK759" s="307"/>
      <c r="AL759" s="308"/>
    </row>
    <row r="760" spans="1:38" ht="14.4" hidden="1">
      <c r="A760" s="107"/>
      <c r="B760" s="115"/>
      <c r="C760" s="116"/>
      <c r="D760" s="117"/>
      <c r="E760" s="118"/>
      <c r="F760" s="119"/>
      <c r="G760" s="120"/>
      <c r="H760" s="121" t="str">
        <f t="shared" si="44"/>
        <v/>
      </c>
      <c r="I760" s="122"/>
      <c r="J760" s="123" t="s">
        <v>11</v>
      </c>
      <c r="L760" s="75">
        <f>G760*(1-'FORM-I'!$V$22/100)</f>
        <v>0</v>
      </c>
      <c r="AH760" s="306"/>
      <c r="AI760" s="305"/>
      <c r="AJ760" s="305"/>
      <c r="AK760" s="307"/>
      <c r="AL760" s="308"/>
    </row>
    <row r="761" spans="1:38" ht="14.4" hidden="1">
      <c r="A761" s="107"/>
      <c r="B761" s="115"/>
      <c r="C761" s="116"/>
      <c r="D761" s="117"/>
      <c r="E761" s="118"/>
      <c r="F761" s="119"/>
      <c r="G761" s="120"/>
      <c r="H761" s="121" t="str">
        <f t="shared" si="44"/>
        <v/>
      </c>
      <c r="I761" s="122"/>
      <c r="J761" s="123" t="s">
        <v>11</v>
      </c>
      <c r="L761" s="75">
        <f>G761*(1-'FORM-I'!$V$22/100)</f>
        <v>0</v>
      </c>
      <c r="AH761" s="306"/>
      <c r="AI761" s="305"/>
      <c r="AJ761" s="305"/>
      <c r="AK761" s="307"/>
      <c r="AL761" s="308"/>
    </row>
    <row r="762" spans="1:38" ht="14.4" hidden="1">
      <c r="B762" s="115"/>
      <c r="C762" s="116"/>
      <c r="D762" s="117"/>
      <c r="E762" s="118"/>
      <c r="F762" s="119"/>
      <c r="G762" s="120"/>
      <c r="H762" s="121" t="str">
        <f t="shared" si="44"/>
        <v/>
      </c>
      <c r="I762" s="122"/>
      <c r="J762" s="123" t="s">
        <v>11</v>
      </c>
      <c r="L762" s="75">
        <f>G762*(1-'FORM-I'!$V$22/100)</f>
        <v>0</v>
      </c>
      <c r="AH762" s="306"/>
      <c r="AI762" s="305"/>
      <c r="AJ762" s="305"/>
      <c r="AK762" s="307"/>
      <c r="AL762" s="308"/>
    </row>
    <row r="763" spans="1:38" ht="14.4" hidden="1">
      <c r="B763" s="115"/>
      <c r="C763" s="116"/>
      <c r="D763" s="117"/>
      <c r="E763" s="118"/>
      <c r="F763" s="119"/>
      <c r="G763" s="120"/>
      <c r="H763" s="121" t="str">
        <f t="shared" si="44"/>
        <v/>
      </c>
      <c r="I763" s="122"/>
      <c r="J763" s="123" t="s">
        <v>11</v>
      </c>
      <c r="L763" s="75">
        <f>G763*(1-'FORM-I'!$V$22/100)</f>
        <v>0</v>
      </c>
      <c r="AH763" s="306"/>
      <c r="AI763" s="305"/>
      <c r="AJ763" s="305"/>
      <c r="AK763" s="307"/>
      <c r="AL763" s="308"/>
    </row>
    <row r="764" spans="1:38" ht="14.4" hidden="1">
      <c r="B764" s="115"/>
      <c r="C764" s="116"/>
      <c r="D764" s="117"/>
      <c r="E764" s="118"/>
      <c r="F764" s="119"/>
      <c r="G764" s="120"/>
      <c r="H764" s="121" t="str">
        <f t="shared" si="44"/>
        <v/>
      </c>
      <c r="I764" s="122"/>
      <c r="J764" s="123" t="s">
        <v>11</v>
      </c>
      <c r="L764" s="75">
        <f>G764*(1-'FORM-I'!$V$22/100)</f>
        <v>0</v>
      </c>
      <c r="AH764" s="306"/>
      <c r="AI764" s="305"/>
      <c r="AJ764" s="305"/>
      <c r="AK764" s="307"/>
      <c r="AL764" s="308"/>
    </row>
    <row r="765" spans="1:38" ht="14.4" hidden="1">
      <c r="B765" s="115"/>
      <c r="C765" s="116"/>
      <c r="D765" s="117"/>
      <c r="E765" s="118"/>
      <c r="F765" s="119"/>
      <c r="G765" s="120"/>
      <c r="H765" s="121" t="str">
        <f t="shared" si="44"/>
        <v/>
      </c>
      <c r="I765" s="122"/>
      <c r="J765" s="123" t="s">
        <v>11</v>
      </c>
      <c r="L765" s="75">
        <f>G765*(1-'FORM-I'!$V$22/100)</f>
        <v>0</v>
      </c>
      <c r="AH765" s="306"/>
      <c r="AI765" s="305"/>
      <c r="AJ765" s="305"/>
      <c r="AK765" s="307"/>
      <c r="AL765" s="308"/>
    </row>
    <row r="766" spans="1:38" ht="14.4" hidden="1">
      <c r="B766" s="115"/>
      <c r="C766" s="116"/>
      <c r="D766" s="117"/>
      <c r="E766" s="118"/>
      <c r="F766" s="119"/>
      <c r="G766" s="120"/>
      <c r="H766" s="121" t="str">
        <f t="shared" si="44"/>
        <v/>
      </c>
      <c r="I766" s="122"/>
      <c r="J766" s="123" t="s">
        <v>11</v>
      </c>
      <c r="L766" s="75">
        <f>G766*(1-'FORM-I'!$V$22/100)</f>
        <v>0</v>
      </c>
      <c r="AH766" s="306"/>
      <c r="AI766" s="305"/>
      <c r="AJ766" s="305"/>
      <c r="AK766" s="307"/>
      <c r="AL766" s="308"/>
    </row>
    <row r="767" spans="1:38" ht="14.4" hidden="1">
      <c r="B767" s="115"/>
      <c r="C767" s="116"/>
      <c r="D767" s="117"/>
      <c r="E767" s="118"/>
      <c r="F767" s="119"/>
      <c r="G767" s="120"/>
      <c r="H767" s="121" t="str">
        <f t="shared" si="44"/>
        <v/>
      </c>
      <c r="I767" s="122"/>
      <c r="J767" s="123" t="s">
        <v>11</v>
      </c>
      <c r="L767" s="75">
        <f>G767*(1-'FORM-I'!$V$22/100)</f>
        <v>0</v>
      </c>
      <c r="AH767" s="306"/>
      <c r="AI767" s="305"/>
      <c r="AJ767" s="305"/>
      <c r="AK767" s="307"/>
      <c r="AL767" s="308"/>
    </row>
    <row r="768" spans="1:38" ht="14.4" hidden="1">
      <c r="B768" s="115"/>
      <c r="C768" s="116"/>
      <c r="D768" s="117"/>
      <c r="E768" s="118"/>
      <c r="F768" s="119"/>
      <c r="G768" s="120"/>
      <c r="H768" s="121" t="str">
        <f t="shared" si="44"/>
        <v/>
      </c>
      <c r="I768" s="122"/>
      <c r="J768" s="123" t="s">
        <v>11</v>
      </c>
      <c r="L768" s="75">
        <f>G768*(1-'FORM-I'!$V$22/100)</f>
        <v>0</v>
      </c>
      <c r="AH768" s="306"/>
      <c r="AI768" s="305"/>
      <c r="AJ768" s="305"/>
      <c r="AK768" s="307"/>
      <c r="AL768" s="308"/>
    </row>
    <row r="769" spans="2:38" ht="14.4" hidden="1">
      <c r="B769" s="115"/>
      <c r="C769" s="116"/>
      <c r="D769" s="117"/>
      <c r="E769" s="118"/>
      <c r="F769" s="119"/>
      <c r="G769" s="120"/>
      <c r="H769" s="121" t="str">
        <f t="shared" si="44"/>
        <v/>
      </c>
      <c r="I769" s="122"/>
      <c r="J769" s="123" t="s">
        <v>11</v>
      </c>
      <c r="L769" s="75">
        <f>G769*(1-'FORM-I'!$V$22/100)</f>
        <v>0</v>
      </c>
      <c r="AH769" s="306"/>
      <c r="AI769" s="305"/>
      <c r="AJ769" s="305"/>
      <c r="AK769" s="307"/>
      <c r="AL769" s="308"/>
    </row>
    <row r="770" spans="2:38" ht="14.4" hidden="1">
      <c r="B770" s="115"/>
      <c r="C770" s="116"/>
      <c r="D770" s="117"/>
      <c r="E770" s="118"/>
      <c r="F770" s="119"/>
      <c r="G770" s="120"/>
      <c r="H770" s="121" t="str">
        <f t="shared" si="44"/>
        <v/>
      </c>
      <c r="I770" s="122"/>
      <c r="J770" s="123" t="s">
        <v>11</v>
      </c>
      <c r="L770" s="75">
        <f>G770*(1-'FORM-I'!$V$22/100)</f>
        <v>0</v>
      </c>
      <c r="AH770" s="306"/>
      <c r="AI770" s="305"/>
      <c r="AJ770" s="305"/>
      <c r="AK770" s="307"/>
      <c r="AL770" s="308"/>
    </row>
    <row r="771" spans="2:38" ht="14.4" hidden="1">
      <c r="B771" s="115"/>
      <c r="C771" s="116"/>
      <c r="D771" s="117"/>
      <c r="E771" s="118"/>
      <c r="F771" s="119"/>
      <c r="G771" s="120"/>
      <c r="H771" s="121" t="str">
        <f t="shared" si="44"/>
        <v/>
      </c>
      <c r="I771" s="122"/>
      <c r="J771" s="123" t="s">
        <v>11</v>
      </c>
      <c r="L771" s="75">
        <f>G771*(1-'FORM-I'!$V$22/100)</f>
        <v>0</v>
      </c>
      <c r="AH771" s="306"/>
      <c r="AI771" s="305"/>
      <c r="AJ771" s="305"/>
      <c r="AK771" s="307"/>
      <c r="AL771" s="308"/>
    </row>
    <row r="772" spans="2:38" ht="14.4" hidden="1">
      <c r="B772" s="115"/>
      <c r="C772" s="116"/>
      <c r="D772" s="117"/>
      <c r="E772" s="118"/>
      <c r="F772" s="119"/>
      <c r="G772" s="120"/>
      <c r="H772" s="121" t="str">
        <f t="shared" si="44"/>
        <v/>
      </c>
      <c r="I772" s="122"/>
      <c r="J772" s="123" t="s">
        <v>11</v>
      </c>
      <c r="L772" s="75">
        <f>G772*(1-'FORM-I'!$V$22/100)</f>
        <v>0</v>
      </c>
      <c r="AH772" s="306"/>
      <c r="AI772" s="305"/>
      <c r="AJ772" s="305"/>
      <c r="AK772" s="307"/>
      <c r="AL772" s="308"/>
    </row>
    <row r="773" spans="2:38" ht="14.4" hidden="1">
      <c r="B773" s="115"/>
      <c r="C773" s="116"/>
      <c r="D773" s="117"/>
      <c r="E773" s="118"/>
      <c r="F773" s="119"/>
      <c r="G773" s="120"/>
      <c r="H773" s="121" t="str">
        <f t="shared" si="44"/>
        <v/>
      </c>
      <c r="I773" s="122"/>
      <c r="J773" s="123" t="s">
        <v>11</v>
      </c>
      <c r="L773" s="75">
        <f>G773*(1-'FORM-I'!$V$22/100)</f>
        <v>0</v>
      </c>
      <c r="AH773" s="306"/>
      <c r="AI773" s="305"/>
      <c r="AJ773" s="305"/>
      <c r="AK773" s="307"/>
      <c r="AL773" s="308"/>
    </row>
    <row r="774" spans="2:38" ht="14.4" hidden="1">
      <c r="B774" s="115"/>
      <c r="C774" s="116"/>
      <c r="D774" s="117"/>
      <c r="E774" s="118"/>
      <c r="F774" s="119"/>
      <c r="G774" s="120"/>
      <c r="H774" s="121" t="str">
        <f t="shared" si="44"/>
        <v/>
      </c>
      <c r="I774" s="122"/>
      <c r="J774" s="123" t="s">
        <v>11</v>
      </c>
      <c r="L774" s="75">
        <f>G774*(1-'FORM-I'!$V$22/100)</f>
        <v>0</v>
      </c>
      <c r="AH774" s="306"/>
      <c r="AI774" s="305"/>
      <c r="AJ774" s="305"/>
      <c r="AK774" s="307"/>
      <c r="AL774" s="308"/>
    </row>
    <row r="775" spans="2:38" ht="14.4" hidden="1">
      <c r="B775" s="115"/>
      <c r="C775" s="116"/>
      <c r="D775" s="117"/>
      <c r="E775" s="118"/>
      <c r="F775" s="119"/>
      <c r="G775" s="120"/>
      <c r="H775" s="121" t="str">
        <f t="shared" si="44"/>
        <v/>
      </c>
      <c r="I775" s="122"/>
      <c r="J775" s="123" t="s">
        <v>11</v>
      </c>
      <c r="L775" s="75">
        <f>G775*(1-'FORM-I'!$V$22/100)</f>
        <v>0</v>
      </c>
      <c r="AH775" s="306"/>
      <c r="AI775" s="305"/>
      <c r="AJ775" s="305"/>
      <c r="AK775" s="307"/>
      <c r="AL775" s="308"/>
    </row>
    <row r="776" spans="2:38" ht="14.4" hidden="1">
      <c r="B776" s="115"/>
      <c r="C776" s="116"/>
      <c r="D776" s="117"/>
      <c r="E776" s="118"/>
      <c r="F776" s="119"/>
      <c r="G776" s="120"/>
      <c r="H776" s="121" t="str">
        <f t="shared" si="44"/>
        <v/>
      </c>
      <c r="I776" s="122"/>
      <c r="J776" s="123" t="s">
        <v>11</v>
      </c>
      <c r="L776" s="75">
        <f>G776*(1-'FORM-I'!$V$22/100)</f>
        <v>0</v>
      </c>
      <c r="AH776" s="306"/>
      <c r="AI776" s="305"/>
      <c r="AJ776" s="305"/>
      <c r="AK776" s="307"/>
      <c r="AL776" s="308"/>
    </row>
    <row r="777" spans="2:38" ht="14.4" hidden="1">
      <c r="B777" s="115"/>
      <c r="C777" s="116"/>
      <c r="D777" s="117"/>
      <c r="E777" s="118"/>
      <c r="F777" s="119"/>
      <c r="G777" s="120"/>
      <c r="H777" s="121" t="str">
        <f t="shared" si="44"/>
        <v/>
      </c>
      <c r="I777" s="122"/>
      <c r="J777" s="123" t="s">
        <v>11</v>
      </c>
      <c r="L777" s="75">
        <f>G777*(1-'FORM-I'!$V$22/100)</f>
        <v>0</v>
      </c>
      <c r="AH777" s="306"/>
      <c r="AI777" s="305"/>
      <c r="AJ777" s="305"/>
      <c r="AK777" s="307"/>
      <c r="AL777" s="308"/>
    </row>
    <row r="778" spans="2:38" ht="14.4" hidden="1">
      <c r="B778" s="115"/>
      <c r="C778" s="116"/>
      <c r="D778" s="117"/>
      <c r="E778" s="118"/>
      <c r="F778" s="119"/>
      <c r="G778" s="120"/>
      <c r="H778" s="121" t="str">
        <f t="shared" si="44"/>
        <v/>
      </c>
      <c r="I778" s="122"/>
      <c r="J778" s="123" t="s">
        <v>11</v>
      </c>
      <c r="L778" s="75">
        <f>G778*(1-'FORM-I'!$V$22/100)</f>
        <v>0</v>
      </c>
      <c r="AH778" s="306"/>
      <c r="AI778" s="305"/>
      <c r="AJ778" s="305"/>
      <c r="AK778" s="307"/>
      <c r="AL778" s="308"/>
    </row>
    <row r="779" spans="2:38" ht="14.4" hidden="1">
      <c r="B779" s="115"/>
      <c r="C779" s="116"/>
      <c r="D779" s="117"/>
      <c r="E779" s="118"/>
      <c r="F779" s="119"/>
      <c r="G779" s="120"/>
      <c r="H779" s="121" t="str">
        <f t="shared" si="44"/>
        <v/>
      </c>
      <c r="I779" s="122"/>
      <c r="J779" s="123" t="s">
        <v>11</v>
      </c>
      <c r="L779" s="75">
        <f>G779*(1-'FORM-I'!$V$22/100)</f>
        <v>0</v>
      </c>
      <c r="AH779" s="306"/>
      <c r="AI779" s="305"/>
      <c r="AJ779" s="305"/>
      <c r="AK779" s="307"/>
      <c r="AL779" s="308"/>
    </row>
    <row r="780" spans="2:38" ht="14.4" hidden="1">
      <c r="B780" s="115"/>
      <c r="C780" s="116"/>
      <c r="D780" s="117"/>
      <c r="E780" s="118"/>
      <c r="F780" s="119"/>
      <c r="G780" s="120"/>
      <c r="H780" s="121" t="str">
        <f t="shared" si="44"/>
        <v/>
      </c>
      <c r="I780" s="122"/>
      <c r="J780" s="123" t="s">
        <v>11</v>
      </c>
      <c r="L780" s="75">
        <f>G780*(1-'FORM-I'!$V$22/100)</f>
        <v>0</v>
      </c>
      <c r="AH780" s="306"/>
      <c r="AI780" s="305"/>
      <c r="AJ780" s="305"/>
      <c r="AK780" s="307"/>
      <c r="AL780" s="308"/>
    </row>
    <row r="781" spans="2:38" ht="14.4" hidden="1">
      <c r="B781" s="115"/>
      <c r="C781" s="116"/>
      <c r="D781" s="117"/>
      <c r="E781" s="118"/>
      <c r="F781" s="119"/>
      <c r="G781" s="120"/>
      <c r="H781" s="121" t="str">
        <f t="shared" si="44"/>
        <v/>
      </c>
      <c r="I781" s="122"/>
      <c r="J781" s="123" t="s">
        <v>11</v>
      </c>
      <c r="L781" s="75">
        <f>G781*(1-'FORM-I'!$V$22/100)</f>
        <v>0</v>
      </c>
      <c r="AH781" s="306"/>
      <c r="AI781" s="305"/>
      <c r="AJ781" s="305"/>
      <c r="AK781" s="307"/>
      <c r="AL781" s="308"/>
    </row>
    <row r="782" spans="2:38" ht="14.4" hidden="1">
      <c r="B782" s="115"/>
      <c r="C782" s="116"/>
      <c r="D782" s="117"/>
      <c r="E782" s="118"/>
      <c r="F782" s="119"/>
      <c r="G782" s="120"/>
      <c r="H782" s="121" t="str">
        <f t="shared" si="44"/>
        <v/>
      </c>
      <c r="I782" s="122"/>
      <c r="J782" s="123" t="s">
        <v>11</v>
      </c>
      <c r="L782" s="75">
        <f>G782*(1-'FORM-I'!$V$22/100)</f>
        <v>0</v>
      </c>
      <c r="AH782" s="306"/>
      <c r="AI782" s="305"/>
      <c r="AJ782" s="305"/>
      <c r="AK782" s="307"/>
      <c r="AL782" s="308"/>
    </row>
    <row r="783" spans="2:38" ht="14.4" hidden="1">
      <c r="B783" s="115"/>
      <c r="C783" s="116"/>
      <c r="D783" s="117"/>
      <c r="E783" s="118"/>
      <c r="F783" s="119"/>
      <c r="G783" s="120"/>
      <c r="H783" s="121" t="str">
        <f t="shared" si="44"/>
        <v/>
      </c>
      <c r="I783" s="122"/>
      <c r="J783" s="123" t="s">
        <v>11</v>
      </c>
      <c r="L783" s="75">
        <f>G783*(1-'FORM-I'!$V$22/100)</f>
        <v>0</v>
      </c>
      <c r="AH783" s="306"/>
      <c r="AI783" s="305"/>
      <c r="AJ783" s="305"/>
      <c r="AK783" s="307"/>
      <c r="AL783" s="308"/>
    </row>
    <row r="784" spans="2:38" ht="14.4" hidden="1">
      <c r="B784" s="115"/>
      <c r="C784" s="116"/>
      <c r="D784" s="117"/>
      <c r="E784" s="118"/>
      <c r="F784" s="119"/>
      <c r="G784" s="120"/>
      <c r="H784" s="121" t="str">
        <f t="shared" si="44"/>
        <v/>
      </c>
      <c r="I784" s="122"/>
      <c r="J784" s="123" t="s">
        <v>11</v>
      </c>
      <c r="L784" s="75">
        <f>G784*(1-'FORM-I'!$V$22/100)</f>
        <v>0</v>
      </c>
      <c r="AH784" s="306"/>
      <c r="AI784" s="305"/>
      <c r="AJ784" s="305"/>
      <c r="AK784" s="307"/>
      <c r="AL784" s="308"/>
    </row>
    <row r="785" spans="2:38" ht="14.4" hidden="1">
      <c r="B785" s="115"/>
      <c r="C785" s="116"/>
      <c r="D785" s="117"/>
      <c r="E785" s="118"/>
      <c r="F785" s="119"/>
      <c r="G785" s="120"/>
      <c r="H785" s="121" t="str">
        <f t="shared" si="44"/>
        <v/>
      </c>
      <c r="I785" s="122"/>
      <c r="J785" s="123" t="s">
        <v>11</v>
      </c>
      <c r="L785" s="75">
        <f>G785*(1-'FORM-I'!$V$22/100)</f>
        <v>0</v>
      </c>
      <c r="AH785" s="306"/>
      <c r="AI785" s="305"/>
      <c r="AJ785" s="305"/>
      <c r="AK785" s="307"/>
      <c r="AL785" s="308"/>
    </row>
    <row r="786" spans="2:38" ht="14.4" hidden="1">
      <c r="B786" s="115"/>
      <c r="C786" s="116"/>
      <c r="D786" s="117"/>
      <c r="E786" s="118"/>
      <c r="F786" s="119"/>
      <c r="G786" s="120"/>
      <c r="H786" s="121" t="str">
        <f t="shared" si="44"/>
        <v/>
      </c>
      <c r="I786" s="122"/>
      <c r="J786" s="123" t="s">
        <v>11</v>
      </c>
      <c r="L786" s="75">
        <f>G786*(1-'FORM-I'!$V$22/100)</f>
        <v>0</v>
      </c>
      <c r="AH786" s="306"/>
      <c r="AI786" s="305"/>
      <c r="AJ786" s="305"/>
      <c r="AK786" s="307"/>
      <c r="AL786" s="308"/>
    </row>
    <row r="787" spans="2:38" ht="14.4" hidden="1">
      <c r="B787" s="115"/>
      <c r="C787" s="116"/>
      <c r="D787" s="117"/>
      <c r="E787" s="118"/>
      <c r="F787" s="119"/>
      <c r="G787" s="120"/>
      <c r="H787" s="121" t="str">
        <f t="shared" si="44"/>
        <v/>
      </c>
      <c r="I787" s="122"/>
      <c r="J787" s="123" t="s">
        <v>11</v>
      </c>
      <c r="L787" s="75">
        <f>G787*(1-'FORM-I'!$V$22/100)</f>
        <v>0</v>
      </c>
      <c r="AH787" s="306"/>
      <c r="AI787" s="305"/>
      <c r="AJ787" s="305"/>
      <c r="AK787" s="307"/>
      <c r="AL787" s="308"/>
    </row>
    <row r="788" spans="2:38" ht="14.4" hidden="1">
      <c r="B788" s="115"/>
      <c r="C788" s="116"/>
      <c r="D788" s="117"/>
      <c r="E788" s="118"/>
      <c r="F788" s="119"/>
      <c r="G788" s="120"/>
      <c r="H788" s="121" t="str">
        <f t="shared" si="44"/>
        <v/>
      </c>
      <c r="I788" s="122"/>
      <c r="J788" s="123" t="s">
        <v>11</v>
      </c>
      <c r="L788" s="75">
        <f>G788*(1-'FORM-I'!$V$22/100)</f>
        <v>0</v>
      </c>
      <c r="AH788" s="306"/>
      <c r="AI788" s="305"/>
      <c r="AJ788" s="305"/>
      <c r="AK788" s="307"/>
      <c r="AL788" s="308"/>
    </row>
    <row r="789" spans="2:38" ht="14.4" hidden="1">
      <c r="B789" s="115"/>
      <c r="C789" s="116"/>
      <c r="D789" s="117"/>
      <c r="E789" s="118"/>
      <c r="F789" s="119"/>
      <c r="G789" s="120"/>
      <c r="H789" s="121" t="str">
        <f t="shared" si="44"/>
        <v/>
      </c>
      <c r="I789" s="122"/>
      <c r="J789" s="123" t="s">
        <v>11</v>
      </c>
      <c r="L789" s="75">
        <f>G789*(1-'FORM-I'!$V$22/100)</f>
        <v>0</v>
      </c>
      <c r="AH789" s="306"/>
      <c r="AI789" s="305"/>
      <c r="AJ789" s="305"/>
      <c r="AK789" s="307"/>
      <c r="AL789" s="308"/>
    </row>
    <row r="790" spans="2:38" ht="14.4" hidden="1">
      <c r="B790" s="115"/>
      <c r="C790" s="116"/>
      <c r="D790" s="117"/>
      <c r="E790" s="118"/>
      <c r="F790" s="119"/>
      <c r="G790" s="120"/>
      <c r="H790" s="121" t="str">
        <f t="shared" si="44"/>
        <v/>
      </c>
      <c r="I790" s="122"/>
      <c r="J790" s="123" t="s">
        <v>11</v>
      </c>
      <c r="L790" s="75">
        <f>G790*(1-'FORM-I'!$V$22/100)</f>
        <v>0</v>
      </c>
      <c r="AH790" s="306"/>
      <c r="AI790" s="305"/>
      <c r="AJ790" s="305"/>
      <c r="AK790" s="307"/>
      <c r="AL790" s="308"/>
    </row>
    <row r="791" spans="2:38" ht="14.4" hidden="1">
      <c r="B791" s="115"/>
      <c r="C791" s="116"/>
      <c r="D791" s="117"/>
      <c r="E791" s="118"/>
      <c r="F791" s="119"/>
      <c r="G791" s="120"/>
      <c r="H791" s="121" t="str">
        <f t="shared" si="44"/>
        <v/>
      </c>
      <c r="I791" s="122"/>
      <c r="J791" s="123" t="s">
        <v>11</v>
      </c>
      <c r="L791" s="75">
        <f>G791*(1-'FORM-I'!$V$22/100)</f>
        <v>0</v>
      </c>
      <c r="AH791" s="306"/>
      <c r="AI791" s="305"/>
      <c r="AJ791" s="305"/>
      <c r="AK791" s="307"/>
      <c r="AL791" s="308"/>
    </row>
    <row r="792" spans="2:38" ht="14.4" hidden="1">
      <c r="B792" s="115"/>
      <c r="C792" s="116"/>
      <c r="D792" s="117"/>
      <c r="E792" s="118"/>
      <c r="F792" s="119"/>
      <c r="G792" s="120"/>
      <c r="H792" s="121" t="str">
        <f t="shared" si="44"/>
        <v/>
      </c>
      <c r="I792" s="122"/>
      <c r="J792" s="123" t="s">
        <v>11</v>
      </c>
      <c r="L792" s="75">
        <f>G792*(1-'FORM-I'!$V$22/100)</f>
        <v>0</v>
      </c>
      <c r="AH792" s="306"/>
      <c r="AI792" s="305"/>
      <c r="AJ792" s="305"/>
      <c r="AK792" s="307"/>
      <c r="AL792" s="308"/>
    </row>
    <row r="793" spans="2:38" ht="14.4" hidden="1">
      <c r="B793" s="115"/>
      <c r="C793" s="116"/>
      <c r="D793" s="117"/>
      <c r="E793" s="118"/>
      <c r="F793" s="119"/>
      <c r="G793" s="120"/>
      <c r="H793" s="121" t="str">
        <f t="shared" si="44"/>
        <v/>
      </c>
      <c r="I793" s="122"/>
      <c r="J793" s="123" t="s">
        <v>11</v>
      </c>
      <c r="L793" s="75">
        <f>G793*(1-'FORM-I'!$V$22/100)</f>
        <v>0</v>
      </c>
      <c r="AH793" s="306"/>
      <c r="AI793" s="305"/>
      <c r="AJ793" s="305"/>
      <c r="AK793" s="307"/>
      <c r="AL793" s="308"/>
    </row>
    <row r="794" spans="2:38" ht="14.4" hidden="1">
      <c r="B794" s="115"/>
      <c r="C794" s="116"/>
      <c r="D794" s="117"/>
      <c r="E794" s="118"/>
      <c r="F794" s="119"/>
      <c r="G794" s="120"/>
      <c r="H794" s="121" t="str">
        <f t="shared" si="44"/>
        <v/>
      </c>
      <c r="I794" s="122"/>
      <c r="J794" s="123" t="s">
        <v>11</v>
      </c>
      <c r="L794" s="75">
        <f>G794*(1-'FORM-I'!$V$22/100)</f>
        <v>0</v>
      </c>
      <c r="AH794" s="306"/>
      <c r="AI794" s="305"/>
      <c r="AJ794" s="305"/>
      <c r="AK794" s="307"/>
      <c r="AL794" s="308"/>
    </row>
    <row r="795" spans="2:38" ht="14.4" hidden="1">
      <c r="B795" s="115"/>
      <c r="C795" s="116"/>
      <c r="D795" s="117"/>
      <c r="E795" s="118"/>
      <c r="F795" s="119"/>
      <c r="G795" s="120"/>
      <c r="H795" s="121" t="str">
        <f t="shared" si="44"/>
        <v/>
      </c>
      <c r="I795" s="122"/>
      <c r="J795" s="123" t="s">
        <v>11</v>
      </c>
      <c r="L795" s="75">
        <f>G795*(1-'FORM-I'!$V$22/100)</f>
        <v>0</v>
      </c>
      <c r="AH795" s="306"/>
      <c r="AI795" s="305"/>
      <c r="AJ795" s="305"/>
      <c r="AK795" s="307"/>
      <c r="AL795" s="308"/>
    </row>
    <row r="796" spans="2:38" ht="14.4" hidden="1">
      <c r="B796" s="115"/>
      <c r="C796" s="116"/>
      <c r="D796" s="117"/>
      <c r="E796" s="118"/>
      <c r="F796" s="119"/>
      <c r="G796" s="120"/>
      <c r="H796" s="121" t="str">
        <f t="shared" si="44"/>
        <v/>
      </c>
      <c r="I796" s="122"/>
      <c r="J796" s="123" t="s">
        <v>11</v>
      </c>
      <c r="L796" s="75">
        <f>G796*(1-'FORM-I'!$V$22/100)</f>
        <v>0</v>
      </c>
      <c r="AH796" s="306"/>
      <c r="AI796" s="305"/>
      <c r="AJ796" s="305"/>
      <c r="AK796" s="307"/>
      <c r="AL796" s="308"/>
    </row>
    <row r="797" spans="2:38" ht="14.4" hidden="1">
      <c r="B797" s="115"/>
      <c r="C797" s="116"/>
      <c r="D797" s="117"/>
      <c r="E797" s="118"/>
      <c r="F797" s="119"/>
      <c r="G797" s="120"/>
      <c r="H797" s="121" t="str">
        <f t="shared" si="44"/>
        <v/>
      </c>
      <c r="I797" s="122"/>
      <c r="J797" s="123" t="s">
        <v>11</v>
      </c>
      <c r="L797" s="75">
        <f>G797*(1-'FORM-I'!$V$22/100)</f>
        <v>0</v>
      </c>
      <c r="AH797" s="306"/>
      <c r="AI797" s="305"/>
      <c r="AJ797" s="305"/>
      <c r="AK797" s="307"/>
      <c r="AL797" s="308"/>
    </row>
    <row r="798" spans="2:38" ht="14.4" hidden="1">
      <c r="B798" s="115"/>
      <c r="C798" s="116"/>
      <c r="D798" s="117"/>
      <c r="E798" s="118"/>
      <c r="F798" s="119"/>
      <c r="G798" s="120"/>
      <c r="H798" s="121" t="str">
        <f t="shared" si="44"/>
        <v/>
      </c>
      <c r="I798" s="122"/>
      <c r="J798" s="123" t="s">
        <v>11</v>
      </c>
      <c r="L798" s="75">
        <f>G798*(1-'FORM-I'!$V$22/100)</f>
        <v>0</v>
      </c>
      <c r="AH798" s="306"/>
      <c r="AI798" s="305"/>
      <c r="AJ798" s="305"/>
      <c r="AK798" s="307"/>
      <c r="AL798" s="308"/>
    </row>
    <row r="799" spans="2:38" ht="14.4" hidden="1">
      <c r="B799" s="115"/>
      <c r="C799" s="116"/>
      <c r="D799" s="117"/>
      <c r="E799" s="118"/>
      <c r="F799" s="119"/>
      <c r="G799" s="120"/>
      <c r="H799" s="121" t="str">
        <f t="shared" si="44"/>
        <v/>
      </c>
      <c r="I799" s="122"/>
      <c r="J799" s="123" t="s">
        <v>11</v>
      </c>
      <c r="L799" s="75">
        <f>G799*(1-'FORM-I'!$V$22/100)</f>
        <v>0</v>
      </c>
      <c r="AH799" s="306"/>
      <c r="AI799" s="305"/>
      <c r="AJ799" s="305"/>
      <c r="AK799" s="307"/>
      <c r="AL799" s="308"/>
    </row>
    <row r="800" spans="2:38" ht="14.4" hidden="1">
      <c r="B800" s="115"/>
      <c r="C800" s="116"/>
      <c r="D800" s="117"/>
      <c r="E800" s="118"/>
      <c r="F800" s="119"/>
      <c r="G800" s="120"/>
      <c r="H800" s="121" t="str">
        <f t="shared" si="44"/>
        <v/>
      </c>
      <c r="I800" s="122"/>
      <c r="J800" s="123" t="s">
        <v>11</v>
      </c>
      <c r="L800" s="75">
        <f>G800*(1-'FORM-I'!$V$22/100)</f>
        <v>0</v>
      </c>
      <c r="AH800" s="306"/>
      <c r="AI800" s="305"/>
      <c r="AJ800" s="305"/>
      <c r="AK800" s="307"/>
      <c r="AL800" s="308"/>
    </row>
    <row r="801" spans="2:38" ht="14.4" hidden="1">
      <c r="B801" s="115"/>
      <c r="C801" s="116"/>
      <c r="D801" s="117"/>
      <c r="E801" s="118"/>
      <c r="F801" s="119"/>
      <c r="G801" s="120"/>
      <c r="H801" s="121" t="str">
        <f t="shared" si="44"/>
        <v/>
      </c>
      <c r="I801" s="122"/>
      <c r="J801" s="123" t="s">
        <v>11</v>
      </c>
      <c r="L801" s="75">
        <f>G801*(1-'FORM-I'!$V$22/100)</f>
        <v>0</v>
      </c>
      <c r="AH801" s="306"/>
      <c r="AI801" s="305"/>
      <c r="AJ801" s="305"/>
      <c r="AK801" s="307"/>
      <c r="AL801" s="308"/>
    </row>
    <row r="802" spans="2:38" ht="14.4" hidden="1">
      <c r="B802" s="115"/>
      <c r="C802" s="116"/>
      <c r="D802" s="117"/>
      <c r="E802" s="118"/>
      <c r="F802" s="119"/>
      <c r="G802" s="120"/>
      <c r="H802" s="121" t="str">
        <f t="shared" si="44"/>
        <v/>
      </c>
      <c r="I802" s="122"/>
      <c r="J802" s="123" t="s">
        <v>11</v>
      </c>
      <c r="L802" s="75">
        <f>G802*(1-'FORM-I'!$V$22/100)</f>
        <v>0</v>
      </c>
      <c r="AH802" s="306"/>
      <c r="AI802" s="305"/>
      <c r="AJ802" s="305"/>
      <c r="AK802" s="307"/>
      <c r="AL802" s="308"/>
    </row>
    <row r="803" spans="2:38" ht="14.4" hidden="1">
      <c r="B803" s="115"/>
      <c r="C803" s="116"/>
      <c r="D803" s="117"/>
      <c r="E803" s="118"/>
      <c r="F803" s="119"/>
      <c r="G803" s="120"/>
      <c r="H803" s="121" t="str">
        <f t="shared" si="44"/>
        <v/>
      </c>
      <c r="I803" s="122"/>
      <c r="J803" s="123" t="s">
        <v>11</v>
      </c>
      <c r="L803" s="75">
        <f>G803*(1-'FORM-I'!$V$22/100)</f>
        <v>0</v>
      </c>
      <c r="AH803" s="306"/>
      <c r="AI803" s="305"/>
      <c r="AJ803" s="305"/>
      <c r="AK803" s="307"/>
      <c r="AL803" s="308"/>
    </row>
    <row r="804" spans="2:38" ht="14.4" hidden="1">
      <c r="B804" s="115"/>
      <c r="C804" s="116"/>
      <c r="D804" s="117"/>
      <c r="E804" s="118"/>
      <c r="F804" s="119"/>
      <c r="G804" s="120"/>
      <c r="H804" s="121" t="str">
        <f t="shared" si="44"/>
        <v/>
      </c>
      <c r="I804" s="122"/>
      <c r="J804" s="123" t="s">
        <v>11</v>
      </c>
      <c r="L804" s="75">
        <f>G804*(1-'FORM-I'!$V$22/100)</f>
        <v>0</v>
      </c>
      <c r="AH804" s="306"/>
      <c r="AI804" s="305"/>
      <c r="AJ804" s="305"/>
      <c r="AK804" s="307"/>
      <c r="AL804" s="308"/>
    </row>
    <row r="805" spans="2:38" ht="14.4" hidden="1">
      <c r="B805" s="115"/>
      <c r="C805" s="116"/>
      <c r="D805" s="117"/>
      <c r="E805" s="118"/>
      <c r="F805" s="119"/>
      <c r="G805" s="120"/>
      <c r="H805" s="121" t="str">
        <f t="shared" si="44"/>
        <v/>
      </c>
      <c r="I805" s="122"/>
      <c r="J805" s="123" t="s">
        <v>11</v>
      </c>
      <c r="L805" s="75">
        <f>G805*(1-'FORM-I'!$V$22/100)</f>
        <v>0</v>
      </c>
      <c r="AH805" s="306"/>
      <c r="AI805" s="305"/>
      <c r="AJ805" s="305"/>
      <c r="AK805" s="307"/>
      <c r="AL805" s="308"/>
    </row>
    <row r="806" spans="2:38" ht="14.4" hidden="1">
      <c r="B806" s="115"/>
      <c r="C806" s="116"/>
      <c r="D806" s="117"/>
      <c r="E806" s="118"/>
      <c r="F806" s="119"/>
      <c r="G806" s="120"/>
      <c r="H806" s="121" t="str">
        <f t="shared" si="44"/>
        <v/>
      </c>
      <c r="I806" s="122"/>
      <c r="J806" s="123" t="s">
        <v>11</v>
      </c>
      <c r="L806" s="75">
        <f>G806*(1-'FORM-I'!$V$22/100)</f>
        <v>0</v>
      </c>
      <c r="AH806" s="306"/>
      <c r="AI806" s="305"/>
      <c r="AJ806" s="305"/>
      <c r="AK806" s="307"/>
      <c r="AL806" s="308"/>
    </row>
    <row r="807" spans="2:38" ht="14.4" hidden="1">
      <c r="B807" s="115"/>
      <c r="C807" s="116"/>
      <c r="D807" s="117"/>
      <c r="E807" s="118"/>
      <c r="F807" s="119"/>
      <c r="G807" s="120"/>
      <c r="H807" s="121" t="str">
        <f t="shared" si="44"/>
        <v/>
      </c>
      <c r="I807" s="122"/>
      <c r="J807" s="123" t="s">
        <v>11</v>
      </c>
      <c r="L807" s="75">
        <f>G807*(1-'FORM-I'!$V$22/100)</f>
        <v>0</v>
      </c>
      <c r="AH807" s="306"/>
      <c r="AI807" s="305"/>
      <c r="AJ807" s="305"/>
      <c r="AK807" s="307"/>
      <c r="AL807" s="308"/>
    </row>
    <row r="808" spans="2:38" ht="14.4" hidden="1">
      <c r="B808" s="115"/>
      <c r="C808" s="116"/>
      <c r="D808" s="117"/>
      <c r="E808" s="118"/>
      <c r="F808" s="119"/>
      <c r="G808" s="120"/>
      <c r="H808" s="121" t="str">
        <f t="shared" si="44"/>
        <v/>
      </c>
      <c r="I808" s="122"/>
      <c r="J808" s="123" t="s">
        <v>11</v>
      </c>
      <c r="L808" s="75">
        <f>G808*(1-'FORM-I'!$V$22/100)</f>
        <v>0</v>
      </c>
      <c r="AH808" s="306"/>
      <c r="AI808" s="305"/>
      <c r="AJ808" s="305"/>
      <c r="AK808" s="307"/>
      <c r="AL808" s="308"/>
    </row>
    <row r="809" spans="2:38" ht="14.4" hidden="1">
      <c r="B809" s="115"/>
      <c r="C809" s="116"/>
      <c r="D809" s="117"/>
      <c r="E809" s="118"/>
      <c r="F809" s="119"/>
      <c r="G809" s="120"/>
      <c r="H809" s="121" t="str">
        <f t="shared" si="44"/>
        <v/>
      </c>
      <c r="I809" s="122"/>
      <c r="J809" s="123" t="s">
        <v>11</v>
      </c>
      <c r="L809" s="75">
        <f>G809*(1-'FORM-I'!$V$22/100)</f>
        <v>0</v>
      </c>
      <c r="AH809" s="306"/>
      <c r="AI809" s="305"/>
      <c r="AJ809" s="305"/>
      <c r="AK809" s="307"/>
      <c r="AL809" s="308"/>
    </row>
    <row r="810" spans="2:38" ht="14.4" hidden="1">
      <c r="B810" s="115"/>
      <c r="C810" s="116"/>
      <c r="D810" s="117"/>
      <c r="E810" s="118"/>
      <c r="F810" s="119"/>
      <c r="G810" s="120"/>
      <c r="H810" s="121" t="str">
        <f t="shared" si="44"/>
        <v/>
      </c>
      <c r="I810" s="122"/>
      <c r="J810" s="123" t="s">
        <v>11</v>
      </c>
      <c r="L810" s="75">
        <f>G810*(1-'FORM-I'!$V$22/100)</f>
        <v>0</v>
      </c>
      <c r="AH810" s="306"/>
      <c r="AI810" s="305"/>
      <c r="AJ810" s="305"/>
      <c r="AK810" s="307"/>
      <c r="AL810" s="308"/>
    </row>
    <row r="811" spans="2:38" ht="14.4" hidden="1">
      <c r="B811" s="115"/>
      <c r="C811" s="116"/>
      <c r="D811" s="117"/>
      <c r="E811" s="118"/>
      <c r="F811" s="119"/>
      <c r="G811" s="120"/>
      <c r="H811" s="121" t="str">
        <f t="shared" si="44"/>
        <v/>
      </c>
      <c r="I811" s="122"/>
      <c r="J811" s="123" t="s">
        <v>11</v>
      </c>
      <c r="L811" s="75">
        <f>G811*(1-'FORM-I'!$V$22/100)</f>
        <v>0</v>
      </c>
      <c r="AH811" s="306"/>
      <c r="AI811" s="305"/>
      <c r="AJ811" s="305"/>
      <c r="AK811" s="307"/>
      <c r="AL811" s="308"/>
    </row>
    <row r="812" spans="2:38" ht="14.4" hidden="1">
      <c r="B812" s="115"/>
      <c r="C812" s="116"/>
      <c r="D812" s="117"/>
      <c r="E812" s="118"/>
      <c r="F812" s="119"/>
      <c r="G812" s="120"/>
      <c r="H812" s="121" t="str">
        <f t="shared" si="44"/>
        <v/>
      </c>
      <c r="I812" s="122"/>
      <c r="J812" s="123" t="s">
        <v>11</v>
      </c>
      <c r="L812" s="75">
        <f>G812*(1-'FORM-I'!$V$22/100)</f>
        <v>0</v>
      </c>
      <c r="AH812" s="306"/>
      <c r="AI812" s="305"/>
      <c r="AJ812" s="305"/>
      <c r="AK812" s="307"/>
      <c r="AL812" s="308"/>
    </row>
    <row r="813" spans="2:38" ht="14.4" hidden="1">
      <c r="B813" s="115"/>
      <c r="C813" s="116"/>
      <c r="D813" s="117"/>
      <c r="E813" s="118"/>
      <c r="F813" s="119"/>
      <c r="G813" s="120"/>
      <c r="H813" s="121" t="str">
        <f t="shared" si="44"/>
        <v/>
      </c>
      <c r="I813" s="122"/>
      <c r="J813" s="123" t="s">
        <v>11</v>
      </c>
      <c r="L813" s="75">
        <f>G813*(1-'FORM-I'!$V$22/100)</f>
        <v>0</v>
      </c>
      <c r="AH813" s="306"/>
      <c r="AI813" s="305"/>
      <c r="AJ813" s="305"/>
      <c r="AK813" s="307"/>
      <c r="AL813" s="308"/>
    </row>
    <row r="814" spans="2:38" ht="14.4" hidden="1">
      <c r="B814" s="115"/>
      <c r="C814" s="116"/>
      <c r="D814" s="117"/>
      <c r="E814" s="118"/>
      <c r="F814" s="119"/>
      <c r="G814" s="120"/>
      <c r="H814" s="121" t="str">
        <f t="shared" si="44"/>
        <v/>
      </c>
      <c r="I814" s="122"/>
      <c r="J814" s="123" t="s">
        <v>11</v>
      </c>
      <c r="L814" s="75">
        <f>G814*(1-'FORM-I'!$V$22/100)</f>
        <v>0</v>
      </c>
      <c r="AH814" s="306"/>
      <c r="AI814" s="305"/>
      <c r="AJ814" s="305"/>
      <c r="AK814" s="307"/>
      <c r="AL814" s="308"/>
    </row>
    <row r="815" spans="2:38" ht="14.4" hidden="1">
      <c r="B815" s="115"/>
      <c r="C815" s="116"/>
      <c r="D815" s="117"/>
      <c r="E815" s="118"/>
      <c r="F815" s="119"/>
      <c r="G815" s="120"/>
      <c r="H815" s="121" t="str">
        <f t="shared" si="44"/>
        <v/>
      </c>
      <c r="I815" s="122"/>
      <c r="J815" s="123" t="s">
        <v>11</v>
      </c>
      <c r="L815" s="75">
        <f>G815*(1-'FORM-I'!$V$22/100)</f>
        <v>0</v>
      </c>
      <c r="AH815" s="306"/>
      <c r="AI815" s="305"/>
      <c r="AJ815" s="305"/>
      <c r="AK815" s="307"/>
      <c r="AL815" s="308"/>
    </row>
    <row r="816" spans="2:38" ht="14.4" hidden="1">
      <c r="B816" s="115"/>
      <c r="C816" s="116"/>
      <c r="D816" s="117"/>
      <c r="E816" s="118"/>
      <c r="F816" s="119"/>
      <c r="G816" s="120"/>
      <c r="H816" s="121" t="str">
        <f t="shared" si="44"/>
        <v/>
      </c>
      <c r="I816" s="122"/>
      <c r="J816" s="123" t="s">
        <v>11</v>
      </c>
      <c r="L816" s="75">
        <f>G816*(1-'FORM-I'!$V$22/100)</f>
        <v>0</v>
      </c>
      <c r="AH816" s="306"/>
      <c r="AI816" s="305"/>
      <c r="AJ816" s="305"/>
      <c r="AK816" s="307"/>
      <c r="AL816" s="308"/>
    </row>
    <row r="817" spans="2:38" ht="14.4" hidden="1">
      <c r="B817" s="115"/>
      <c r="C817" s="116"/>
      <c r="D817" s="117"/>
      <c r="E817" s="118"/>
      <c r="F817" s="119"/>
      <c r="G817" s="120"/>
      <c r="H817" s="121" t="str">
        <f t="shared" ref="H817:H880" si="45">IF(G817="","",$H$10)</f>
        <v/>
      </c>
      <c r="I817" s="122"/>
      <c r="J817" s="123" t="s">
        <v>11</v>
      </c>
      <c r="L817" s="75">
        <f>G817*(1-'FORM-I'!$V$22/100)</f>
        <v>0</v>
      </c>
      <c r="AH817" s="306"/>
      <c r="AI817" s="305"/>
      <c r="AJ817" s="305"/>
      <c r="AK817" s="307"/>
      <c r="AL817" s="308"/>
    </row>
    <row r="818" spans="2:38" ht="14.4" hidden="1">
      <c r="B818" s="115"/>
      <c r="C818" s="116"/>
      <c r="D818" s="117"/>
      <c r="E818" s="118"/>
      <c r="F818" s="119"/>
      <c r="G818" s="120"/>
      <c r="H818" s="121" t="str">
        <f t="shared" si="45"/>
        <v/>
      </c>
      <c r="I818" s="122"/>
      <c r="J818" s="123" t="s">
        <v>11</v>
      </c>
      <c r="L818" s="75">
        <f>G818*(1-'FORM-I'!$V$22/100)</f>
        <v>0</v>
      </c>
      <c r="AH818" s="306"/>
      <c r="AI818" s="305"/>
      <c r="AJ818" s="305"/>
      <c r="AK818" s="307"/>
      <c r="AL818" s="308"/>
    </row>
    <row r="819" spans="2:38" ht="14.4" hidden="1">
      <c r="B819" s="115"/>
      <c r="C819" s="116"/>
      <c r="D819" s="117"/>
      <c r="E819" s="118"/>
      <c r="F819" s="119"/>
      <c r="G819" s="120"/>
      <c r="H819" s="121" t="str">
        <f t="shared" si="45"/>
        <v/>
      </c>
      <c r="I819" s="122"/>
      <c r="J819" s="123" t="s">
        <v>11</v>
      </c>
      <c r="L819" s="75">
        <f>G819*(1-'FORM-I'!$V$22/100)</f>
        <v>0</v>
      </c>
      <c r="AH819" s="306"/>
      <c r="AI819" s="305"/>
      <c r="AJ819" s="305"/>
      <c r="AK819" s="307"/>
      <c r="AL819" s="308"/>
    </row>
    <row r="820" spans="2:38" ht="14.4" hidden="1">
      <c r="B820" s="115"/>
      <c r="C820" s="116"/>
      <c r="D820" s="117"/>
      <c r="E820" s="118"/>
      <c r="F820" s="119"/>
      <c r="G820" s="120"/>
      <c r="H820" s="121" t="str">
        <f t="shared" si="45"/>
        <v/>
      </c>
      <c r="I820" s="122"/>
      <c r="J820" s="123" t="s">
        <v>11</v>
      </c>
      <c r="L820" s="75">
        <f>G820*(1-'FORM-I'!$V$22/100)</f>
        <v>0</v>
      </c>
      <c r="AH820" s="306"/>
      <c r="AI820" s="305"/>
      <c r="AJ820" s="305"/>
      <c r="AK820" s="307"/>
      <c r="AL820" s="308"/>
    </row>
    <row r="821" spans="2:38" ht="14.4" hidden="1">
      <c r="B821" s="115"/>
      <c r="C821" s="116"/>
      <c r="D821" s="117"/>
      <c r="E821" s="118"/>
      <c r="F821" s="119"/>
      <c r="G821" s="120"/>
      <c r="H821" s="121" t="str">
        <f t="shared" si="45"/>
        <v/>
      </c>
      <c r="I821" s="122"/>
      <c r="J821" s="123" t="s">
        <v>11</v>
      </c>
      <c r="L821" s="75">
        <f>G821*(1-'FORM-I'!$V$22/100)</f>
        <v>0</v>
      </c>
      <c r="AH821" s="306"/>
      <c r="AI821" s="305"/>
      <c r="AJ821" s="305"/>
      <c r="AK821" s="307"/>
      <c r="AL821" s="308"/>
    </row>
    <row r="822" spans="2:38" ht="14.4" hidden="1">
      <c r="B822" s="115"/>
      <c r="C822" s="116"/>
      <c r="D822" s="117"/>
      <c r="E822" s="118"/>
      <c r="F822" s="119"/>
      <c r="G822" s="120"/>
      <c r="H822" s="121" t="str">
        <f t="shared" si="45"/>
        <v/>
      </c>
      <c r="I822" s="122"/>
      <c r="J822" s="123" t="s">
        <v>11</v>
      </c>
      <c r="L822" s="75">
        <f>G822*(1-'FORM-I'!$V$22/100)</f>
        <v>0</v>
      </c>
      <c r="AH822" s="306"/>
      <c r="AI822" s="305"/>
      <c r="AJ822" s="305"/>
      <c r="AK822" s="307"/>
      <c r="AL822" s="308"/>
    </row>
    <row r="823" spans="2:38" ht="14.4" hidden="1">
      <c r="B823" s="115"/>
      <c r="C823" s="116"/>
      <c r="D823" s="117"/>
      <c r="E823" s="118"/>
      <c r="F823" s="119"/>
      <c r="G823" s="120"/>
      <c r="H823" s="121" t="str">
        <f t="shared" si="45"/>
        <v/>
      </c>
      <c r="I823" s="122"/>
      <c r="J823" s="123" t="s">
        <v>11</v>
      </c>
      <c r="L823" s="75">
        <f>G823*(1-'FORM-I'!$V$22/100)</f>
        <v>0</v>
      </c>
      <c r="AH823" s="306"/>
      <c r="AI823" s="305"/>
      <c r="AJ823" s="305"/>
      <c r="AK823" s="307"/>
      <c r="AL823" s="308"/>
    </row>
    <row r="824" spans="2:38" ht="14.4" hidden="1">
      <c r="B824" s="115"/>
      <c r="C824" s="116"/>
      <c r="D824" s="117"/>
      <c r="E824" s="118"/>
      <c r="F824" s="119"/>
      <c r="G824" s="120"/>
      <c r="H824" s="121" t="str">
        <f t="shared" si="45"/>
        <v/>
      </c>
      <c r="I824" s="122"/>
      <c r="J824" s="123" t="s">
        <v>11</v>
      </c>
      <c r="L824" s="75">
        <f>G824*(1-'FORM-I'!$V$22/100)</f>
        <v>0</v>
      </c>
      <c r="AH824" s="306"/>
      <c r="AI824" s="305"/>
      <c r="AJ824" s="305"/>
      <c r="AK824" s="307"/>
      <c r="AL824" s="308"/>
    </row>
    <row r="825" spans="2:38" ht="14.4" hidden="1">
      <c r="B825" s="115"/>
      <c r="C825" s="116"/>
      <c r="D825" s="117"/>
      <c r="E825" s="118"/>
      <c r="F825" s="119"/>
      <c r="G825" s="120"/>
      <c r="H825" s="121" t="str">
        <f t="shared" si="45"/>
        <v/>
      </c>
      <c r="I825" s="122"/>
      <c r="J825" s="123" t="s">
        <v>11</v>
      </c>
      <c r="L825" s="75">
        <f>G825*(1-'FORM-I'!$V$22/100)</f>
        <v>0</v>
      </c>
      <c r="AH825" s="306"/>
      <c r="AI825" s="305"/>
      <c r="AJ825" s="305"/>
      <c r="AK825" s="307"/>
      <c r="AL825" s="308"/>
    </row>
    <row r="826" spans="2:38" ht="14.4" hidden="1">
      <c r="B826" s="115"/>
      <c r="C826" s="116"/>
      <c r="D826" s="117"/>
      <c r="E826" s="118"/>
      <c r="F826" s="119"/>
      <c r="G826" s="120"/>
      <c r="H826" s="121" t="str">
        <f t="shared" si="45"/>
        <v/>
      </c>
      <c r="I826" s="122"/>
      <c r="J826" s="123" t="s">
        <v>11</v>
      </c>
      <c r="L826" s="75">
        <f>G826*(1-'FORM-I'!$V$22/100)</f>
        <v>0</v>
      </c>
      <c r="AH826" s="306"/>
      <c r="AI826" s="305"/>
      <c r="AJ826" s="305"/>
      <c r="AK826" s="307"/>
      <c r="AL826" s="308"/>
    </row>
    <row r="827" spans="2:38" ht="14.4" hidden="1">
      <c r="B827" s="115"/>
      <c r="C827" s="116"/>
      <c r="D827" s="117"/>
      <c r="E827" s="118"/>
      <c r="F827" s="119"/>
      <c r="G827" s="120"/>
      <c r="H827" s="121" t="str">
        <f t="shared" si="45"/>
        <v/>
      </c>
      <c r="I827" s="122"/>
      <c r="J827" s="123" t="s">
        <v>11</v>
      </c>
      <c r="L827" s="75">
        <f>G827*(1-'FORM-I'!$V$22/100)</f>
        <v>0</v>
      </c>
      <c r="AH827" s="306"/>
      <c r="AI827" s="305"/>
      <c r="AJ827" s="305"/>
      <c r="AK827" s="307"/>
      <c r="AL827" s="308"/>
    </row>
    <row r="828" spans="2:38" ht="14.4" hidden="1">
      <c r="B828" s="115"/>
      <c r="C828" s="116"/>
      <c r="D828" s="117"/>
      <c r="E828" s="118"/>
      <c r="F828" s="119"/>
      <c r="G828" s="120"/>
      <c r="H828" s="121" t="str">
        <f t="shared" si="45"/>
        <v/>
      </c>
      <c r="I828" s="122"/>
      <c r="J828" s="123" t="s">
        <v>11</v>
      </c>
      <c r="L828" s="75">
        <f>G828*(1-'FORM-I'!$V$22/100)</f>
        <v>0</v>
      </c>
      <c r="AH828" s="306"/>
      <c r="AI828" s="305"/>
      <c r="AJ828" s="305"/>
      <c r="AK828" s="307"/>
      <c r="AL828" s="308"/>
    </row>
    <row r="829" spans="2:38" ht="14.4" hidden="1">
      <c r="B829" s="115"/>
      <c r="C829" s="116"/>
      <c r="D829" s="117"/>
      <c r="E829" s="118"/>
      <c r="F829" s="119"/>
      <c r="G829" s="120"/>
      <c r="H829" s="121" t="str">
        <f t="shared" si="45"/>
        <v/>
      </c>
      <c r="I829" s="122"/>
      <c r="J829" s="123" t="s">
        <v>11</v>
      </c>
      <c r="L829" s="75">
        <f>G829*(1-'FORM-I'!$V$22/100)</f>
        <v>0</v>
      </c>
      <c r="AH829" s="306"/>
      <c r="AI829" s="305"/>
      <c r="AJ829" s="305"/>
      <c r="AK829" s="307"/>
      <c r="AL829" s="308"/>
    </row>
    <row r="830" spans="2:38" ht="14.4" hidden="1">
      <c r="B830" s="115"/>
      <c r="C830" s="116"/>
      <c r="D830" s="117"/>
      <c r="E830" s="118"/>
      <c r="F830" s="119"/>
      <c r="G830" s="120"/>
      <c r="H830" s="121" t="str">
        <f t="shared" si="45"/>
        <v/>
      </c>
      <c r="I830" s="122"/>
      <c r="J830" s="123" t="s">
        <v>11</v>
      </c>
      <c r="L830" s="75">
        <f>G830*(1-'FORM-I'!$V$22/100)</f>
        <v>0</v>
      </c>
      <c r="AH830" s="306"/>
      <c r="AI830" s="305"/>
      <c r="AJ830" s="305"/>
      <c r="AK830" s="307"/>
      <c r="AL830" s="308"/>
    </row>
    <row r="831" spans="2:38" ht="14.4" hidden="1">
      <c r="B831" s="115"/>
      <c r="C831" s="116"/>
      <c r="D831" s="117"/>
      <c r="E831" s="118"/>
      <c r="F831" s="119"/>
      <c r="G831" s="120"/>
      <c r="H831" s="121" t="str">
        <f t="shared" si="45"/>
        <v/>
      </c>
      <c r="I831" s="122"/>
      <c r="J831" s="123" t="s">
        <v>11</v>
      </c>
      <c r="L831" s="75">
        <f>G831*(1-'FORM-I'!$V$22/100)</f>
        <v>0</v>
      </c>
      <c r="AH831" s="306"/>
      <c r="AI831" s="305"/>
      <c r="AJ831" s="305"/>
      <c r="AK831" s="307"/>
      <c r="AL831" s="308"/>
    </row>
    <row r="832" spans="2:38" ht="14.4" hidden="1">
      <c r="B832" s="115"/>
      <c r="C832" s="116"/>
      <c r="D832" s="117"/>
      <c r="E832" s="118"/>
      <c r="F832" s="119"/>
      <c r="G832" s="120"/>
      <c r="H832" s="121" t="str">
        <f t="shared" si="45"/>
        <v/>
      </c>
      <c r="I832" s="122"/>
      <c r="J832" s="123" t="s">
        <v>11</v>
      </c>
      <c r="L832" s="75">
        <f>G832*(1-'FORM-I'!$V$22/100)</f>
        <v>0</v>
      </c>
      <c r="AH832" s="306"/>
      <c r="AI832" s="305"/>
      <c r="AJ832" s="305"/>
      <c r="AK832" s="307"/>
      <c r="AL832" s="308"/>
    </row>
    <row r="833" spans="2:38" ht="14.4" hidden="1">
      <c r="B833" s="115"/>
      <c r="C833" s="116"/>
      <c r="D833" s="117"/>
      <c r="E833" s="118"/>
      <c r="F833" s="119"/>
      <c r="G833" s="120"/>
      <c r="H833" s="121" t="str">
        <f t="shared" si="45"/>
        <v/>
      </c>
      <c r="I833" s="122"/>
      <c r="J833" s="123" t="s">
        <v>11</v>
      </c>
      <c r="L833" s="75">
        <f>G833*(1-'FORM-I'!$V$22/100)</f>
        <v>0</v>
      </c>
      <c r="AH833" s="306"/>
      <c r="AI833" s="305"/>
      <c r="AJ833" s="305"/>
      <c r="AK833" s="307"/>
      <c r="AL833" s="308"/>
    </row>
    <row r="834" spans="2:38" ht="14.4" hidden="1">
      <c r="B834" s="115"/>
      <c r="C834" s="116"/>
      <c r="D834" s="117"/>
      <c r="E834" s="118"/>
      <c r="F834" s="119"/>
      <c r="G834" s="120"/>
      <c r="H834" s="121" t="str">
        <f t="shared" si="45"/>
        <v/>
      </c>
      <c r="I834" s="122"/>
      <c r="J834" s="123" t="s">
        <v>11</v>
      </c>
      <c r="L834" s="75">
        <f>G834*(1-'FORM-I'!$V$22/100)</f>
        <v>0</v>
      </c>
      <c r="AH834" s="306"/>
      <c r="AI834" s="305"/>
      <c r="AJ834" s="305"/>
      <c r="AK834" s="307"/>
      <c r="AL834" s="308"/>
    </row>
    <row r="835" spans="2:38" ht="14.4" hidden="1">
      <c r="B835" s="115"/>
      <c r="C835" s="116"/>
      <c r="D835" s="117"/>
      <c r="E835" s="118"/>
      <c r="F835" s="119"/>
      <c r="G835" s="120"/>
      <c r="H835" s="121" t="str">
        <f t="shared" si="45"/>
        <v/>
      </c>
      <c r="I835" s="122"/>
      <c r="J835" s="123" t="s">
        <v>11</v>
      </c>
      <c r="L835" s="75">
        <f>G835*(1-'FORM-I'!$V$22/100)</f>
        <v>0</v>
      </c>
      <c r="AH835" s="306"/>
      <c r="AI835" s="305"/>
      <c r="AJ835" s="305"/>
      <c r="AK835" s="307"/>
      <c r="AL835" s="308"/>
    </row>
    <row r="836" spans="2:38" ht="14.4" hidden="1">
      <c r="B836" s="115"/>
      <c r="C836" s="116"/>
      <c r="D836" s="117"/>
      <c r="E836" s="118"/>
      <c r="F836" s="119"/>
      <c r="G836" s="120"/>
      <c r="H836" s="121" t="str">
        <f t="shared" si="45"/>
        <v/>
      </c>
      <c r="I836" s="122"/>
      <c r="J836" s="123" t="s">
        <v>11</v>
      </c>
      <c r="L836" s="75">
        <f>G836*(1-'FORM-I'!$V$22/100)</f>
        <v>0</v>
      </c>
      <c r="AH836" s="306"/>
      <c r="AI836" s="305"/>
      <c r="AJ836" s="305"/>
      <c r="AK836" s="307"/>
      <c r="AL836" s="308"/>
    </row>
    <row r="837" spans="2:38" ht="14.4" hidden="1">
      <c r="B837" s="115"/>
      <c r="C837" s="116"/>
      <c r="D837" s="117"/>
      <c r="E837" s="118"/>
      <c r="F837" s="119"/>
      <c r="G837" s="120"/>
      <c r="H837" s="121" t="str">
        <f t="shared" si="45"/>
        <v/>
      </c>
      <c r="I837" s="122"/>
      <c r="J837" s="123" t="s">
        <v>11</v>
      </c>
      <c r="L837" s="75">
        <f>G837*(1-'FORM-I'!$V$22/100)</f>
        <v>0</v>
      </c>
      <c r="AH837" s="306"/>
      <c r="AI837" s="305"/>
      <c r="AJ837" s="305"/>
      <c r="AK837" s="307"/>
      <c r="AL837" s="308"/>
    </row>
    <row r="838" spans="2:38" ht="14.4" hidden="1">
      <c r="B838" s="115"/>
      <c r="C838" s="116"/>
      <c r="D838" s="117"/>
      <c r="E838" s="118"/>
      <c r="F838" s="119"/>
      <c r="G838" s="120"/>
      <c r="H838" s="121" t="str">
        <f t="shared" si="45"/>
        <v/>
      </c>
      <c r="I838" s="122"/>
      <c r="J838" s="123" t="s">
        <v>11</v>
      </c>
      <c r="L838" s="75">
        <f>G838*(1-'FORM-I'!$V$22/100)</f>
        <v>0</v>
      </c>
      <c r="AH838" s="306"/>
      <c r="AI838" s="305"/>
      <c r="AJ838" s="305"/>
      <c r="AK838" s="307"/>
      <c r="AL838" s="308"/>
    </row>
    <row r="839" spans="2:38" ht="14.4" hidden="1">
      <c r="B839" s="115"/>
      <c r="C839" s="116"/>
      <c r="D839" s="117"/>
      <c r="E839" s="118"/>
      <c r="F839" s="119"/>
      <c r="G839" s="120"/>
      <c r="H839" s="121" t="str">
        <f t="shared" si="45"/>
        <v/>
      </c>
      <c r="I839" s="122"/>
      <c r="J839" s="123" t="s">
        <v>11</v>
      </c>
      <c r="L839" s="75">
        <f>G839*(1-'FORM-I'!$V$22/100)</f>
        <v>0</v>
      </c>
      <c r="AH839" s="306"/>
      <c r="AI839" s="305"/>
      <c r="AJ839" s="305"/>
      <c r="AK839" s="307"/>
      <c r="AL839" s="308"/>
    </row>
    <row r="840" spans="2:38" ht="14.4" hidden="1">
      <c r="B840" s="115"/>
      <c r="C840" s="116"/>
      <c r="D840" s="117"/>
      <c r="E840" s="118"/>
      <c r="F840" s="119"/>
      <c r="G840" s="120"/>
      <c r="H840" s="121" t="str">
        <f t="shared" si="45"/>
        <v/>
      </c>
      <c r="I840" s="122"/>
      <c r="J840" s="123" t="s">
        <v>11</v>
      </c>
      <c r="L840" s="75">
        <f>G840*(1-'FORM-I'!$V$22/100)</f>
        <v>0</v>
      </c>
      <c r="AH840" s="306"/>
      <c r="AI840" s="305"/>
      <c r="AJ840" s="305"/>
      <c r="AK840" s="307"/>
      <c r="AL840" s="308"/>
    </row>
    <row r="841" spans="2:38" ht="14.4" hidden="1">
      <c r="B841" s="115"/>
      <c r="C841" s="116"/>
      <c r="D841" s="117"/>
      <c r="E841" s="118"/>
      <c r="F841" s="119"/>
      <c r="G841" s="120"/>
      <c r="H841" s="121" t="str">
        <f t="shared" si="45"/>
        <v/>
      </c>
      <c r="I841" s="122"/>
      <c r="J841" s="123" t="s">
        <v>11</v>
      </c>
      <c r="L841" s="75">
        <f>G841*(1-'FORM-I'!$V$22/100)</f>
        <v>0</v>
      </c>
      <c r="AH841" s="306"/>
      <c r="AI841" s="305"/>
      <c r="AJ841" s="305"/>
      <c r="AK841" s="307"/>
      <c r="AL841" s="308"/>
    </row>
    <row r="842" spans="2:38" ht="14.4" hidden="1">
      <c r="B842" s="115"/>
      <c r="C842" s="116"/>
      <c r="D842" s="117"/>
      <c r="E842" s="118"/>
      <c r="F842" s="119"/>
      <c r="G842" s="120"/>
      <c r="H842" s="121" t="str">
        <f t="shared" si="45"/>
        <v/>
      </c>
      <c r="I842" s="122"/>
      <c r="J842" s="123" t="s">
        <v>11</v>
      </c>
      <c r="L842" s="75">
        <f>G842*(1-'FORM-I'!$V$22/100)</f>
        <v>0</v>
      </c>
      <c r="AH842" s="306"/>
      <c r="AI842" s="305"/>
      <c r="AJ842" s="305"/>
      <c r="AK842" s="307"/>
      <c r="AL842" s="308"/>
    </row>
    <row r="843" spans="2:38" ht="14.4" hidden="1">
      <c r="B843" s="115"/>
      <c r="C843" s="116"/>
      <c r="D843" s="117"/>
      <c r="E843" s="118"/>
      <c r="F843" s="119"/>
      <c r="G843" s="120"/>
      <c r="H843" s="121" t="str">
        <f t="shared" si="45"/>
        <v/>
      </c>
      <c r="I843" s="122"/>
      <c r="J843" s="123" t="s">
        <v>11</v>
      </c>
      <c r="L843" s="75">
        <f>G843*(1-'FORM-I'!$V$22/100)</f>
        <v>0</v>
      </c>
      <c r="AH843" s="306"/>
      <c r="AI843" s="305"/>
      <c r="AJ843" s="305"/>
      <c r="AK843" s="307"/>
      <c r="AL843" s="308"/>
    </row>
    <row r="844" spans="2:38" ht="14.4" hidden="1">
      <c r="B844" s="115"/>
      <c r="C844" s="116"/>
      <c r="D844" s="117"/>
      <c r="E844" s="118"/>
      <c r="F844" s="119"/>
      <c r="G844" s="120"/>
      <c r="H844" s="121" t="str">
        <f t="shared" si="45"/>
        <v/>
      </c>
      <c r="I844" s="122"/>
      <c r="J844" s="123" t="s">
        <v>11</v>
      </c>
      <c r="L844" s="75">
        <f>G844*(1-'FORM-I'!$V$22/100)</f>
        <v>0</v>
      </c>
      <c r="AH844" s="306"/>
      <c r="AI844" s="305"/>
      <c r="AJ844" s="305"/>
      <c r="AK844" s="307"/>
      <c r="AL844" s="308"/>
    </row>
    <row r="845" spans="2:38" ht="14.4" hidden="1">
      <c r="B845" s="115"/>
      <c r="C845" s="116"/>
      <c r="D845" s="117"/>
      <c r="E845" s="118"/>
      <c r="F845" s="119"/>
      <c r="G845" s="120"/>
      <c r="H845" s="121" t="str">
        <f t="shared" si="45"/>
        <v/>
      </c>
      <c r="I845" s="122"/>
      <c r="J845" s="123" t="s">
        <v>11</v>
      </c>
      <c r="L845" s="75">
        <f>G845*(1-'FORM-I'!$V$22/100)</f>
        <v>0</v>
      </c>
      <c r="AH845" s="306"/>
      <c r="AI845" s="305"/>
      <c r="AJ845" s="305"/>
      <c r="AK845" s="307"/>
      <c r="AL845" s="308"/>
    </row>
    <row r="846" spans="2:38" ht="14.4" hidden="1">
      <c r="B846" s="115"/>
      <c r="C846" s="116"/>
      <c r="D846" s="117"/>
      <c r="E846" s="118"/>
      <c r="F846" s="119"/>
      <c r="G846" s="120"/>
      <c r="H846" s="121" t="str">
        <f t="shared" si="45"/>
        <v/>
      </c>
      <c r="I846" s="122"/>
      <c r="J846" s="123" t="s">
        <v>11</v>
      </c>
      <c r="L846" s="75">
        <f>G846*(1-'FORM-I'!$V$22/100)</f>
        <v>0</v>
      </c>
      <c r="AH846" s="306"/>
      <c r="AI846" s="305"/>
      <c r="AJ846" s="305"/>
      <c r="AK846" s="307"/>
      <c r="AL846" s="308"/>
    </row>
    <row r="847" spans="2:38" ht="14.4" hidden="1">
      <c r="B847" s="115"/>
      <c r="C847" s="116"/>
      <c r="D847" s="117"/>
      <c r="E847" s="118"/>
      <c r="F847" s="119"/>
      <c r="G847" s="120"/>
      <c r="H847" s="121" t="str">
        <f t="shared" si="45"/>
        <v/>
      </c>
      <c r="I847" s="122"/>
      <c r="J847" s="123" t="s">
        <v>11</v>
      </c>
      <c r="L847" s="75">
        <f>G847*(1-'FORM-I'!$V$22/100)</f>
        <v>0</v>
      </c>
      <c r="AH847" s="306"/>
      <c r="AI847" s="305"/>
      <c r="AJ847" s="305"/>
      <c r="AK847" s="307"/>
      <c r="AL847" s="308"/>
    </row>
    <row r="848" spans="2:38" ht="14.4" hidden="1">
      <c r="B848" s="115"/>
      <c r="C848" s="116"/>
      <c r="D848" s="117"/>
      <c r="E848" s="118"/>
      <c r="F848" s="119"/>
      <c r="G848" s="120"/>
      <c r="H848" s="121" t="str">
        <f t="shared" si="45"/>
        <v/>
      </c>
      <c r="I848" s="122"/>
      <c r="J848" s="123" t="s">
        <v>11</v>
      </c>
      <c r="L848" s="75">
        <f>G848*(1-'FORM-I'!$V$22/100)</f>
        <v>0</v>
      </c>
      <c r="AH848" s="306"/>
      <c r="AI848" s="305"/>
      <c r="AJ848" s="305"/>
      <c r="AK848" s="307"/>
      <c r="AL848" s="308"/>
    </row>
    <row r="849" spans="2:38" ht="14.4" hidden="1">
      <c r="B849" s="115"/>
      <c r="C849" s="116"/>
      <c r="D849" s="117"/>
      <c r="E849" s="118"/>
      <c r="F849" s="119"/>
      <c r="G849" s="120"/>
      <c r="H849" s="121" t="str">
        <f t="shared" si="45"/>
        <v/>
      </c>
      <c r="I849" s="122"/>
      <c r="J849" s="123" t="s">
        <v>11</v>
      </c>
      <c r="L849" s="75">
        <f>G849*(1-'FORM-I'!$V$22/100)</f>
        <v>0</v>
      </c>
      <c r="AH849" s="306"/>
      <c r="AI849" s="305"/>
      <c r="AJ849" s="305"/>
      <c r="AK849" s="307"/>
      <c r="AL849" s="308"/>
    </row>
    <row r="850" spans="2:38" ht="14.4" hidden="1">
      <c r="B850" s="115"/>
      <c r="C850" s="116"/>
      <c r="D850" s="117"/>
      <c r="E850" s="118"/>
      <c r="F850" s="119"/>
      <c r="G850" s="120"/>
      <c r="H850" s="121" t="str">
        <f t="shared" si="45"/>
        <v/>
      </c>
      <c r="I850" s="122"/>
      <c r="J850" s="123" t="s">
        <v>11</v>
      </c>
      <c r="L850" s="75">
        <f>G850*(1-'FORM-I'!$V$22/100)</f>
        <v>0</v>
      </c>
      <c r="AH850" s="306"/>
      <c r="AI850" s="305"/>
      <c r="AJ850" s="305"/>
      <c r="AK850" s="307"/>
      <c r="AL850" s="308"/>
    </row>
    <row r="851" spans="2:38" ht="14.4" hidden="1">
      <c r="B851" s="115"/>
      <c r="C851" s="116"/>
      <c r="D851" s="117"/>
      <c r="E851" s="118"/>
      <c r="F851" s="119"/>
      <c r="G851" s="120"/>
      <c r="H851" s="121" t="str">
        <f t="shared" si="45"/>
        <v/>
      </c>
      <c r="I851" s="122"/>
      <c r="J851" s="123" t="s">
        <v>11</v>
      </c>
      <c r="L851" s="75">
        <f>G851*(1-'FORM-I'!$V$22/100)</f>
        <v>0</v>
      </c>
      <c r="AH851" s="306"/>
      <c r="AI851" s="305"/>
      <c r="AJ851" s="305"/>
      <c r="AK851" s="307"/>
      <c r="AL851" s="308"/>
    </row>
    <row r="852" spans="2:38" ht="14.4" hidden="1">
      <c r="B852" s="115"/>
      <c r="C852" s="116"/>
      <c r="D852" s="117"/>
      <c r="E852" s="118"/>
      <c r="F852" s="119"/>
      <c r="G852" s="120"/>
      <c r="H852" s="121" t="str">
        <f t="shared" si="45"/>
        <v/>
      </c>
      <c r="I852" s="122"/>
      <c r="J852" s="123" t="s">
        <v>11</v>
      </c>
      <c r="L852" s="75">
        <f>G852*(1-'FORM-I'!$V$22/100)</f>
        <v>0</v>
      </c>
      <c r="AH852" s="306"/>
      <c r="AI852" s="305"/>
      <c r="AJ852" s="305"/>
      <c r="AK852" s="307"/>
      <c r="AL852" s="308"/>
    </row>
    <row r="853" spans="2:38" ht="14.4" hidden="1">
      <c r="B853" s="115"/>
      <c r="C853" s="116"/>
      <c r="D853" s="117"/>
      <c r="E853" s="118"/>
      <c r="F853" s="119"/>
      <c r="G853" s="120"/>
      <c r="H853" s="121" t="str">
        <f t="shared" si="45"/>
        <v/>
      </c>
      <c r="I853" s="122"/>
      <c r="J853" s="123" t="s">
        <v>11</v>
      </c>
      <c r="L853" s="75">
        <f>G853*(1-'FORM-I'!$V$22/100)</f>
        <v>0</v>
      </c>
      <c r="AH853" s="306"/>
      <c r="AI853" s="305"/>
      <c r="AJ853" s="305"/>
      <c r="AK853" s="307"/>
      <c r="AL853" s="308"/>
    </row>
    <row r="854" spans="2:38" ht="14.4" hidden="1">
      <c r="B854" s="115"/>
      <c r="C854" s="116"/>
      <c r="D854" s="117"/>
      <c r="E854" s="118"/>
      <c r="F854" s="119"/>
      <c r="G854" s="120"/>
      <c r="H854" s="121" t="str">
        <f t="shared" si="45"/>
        <v/>
      </c>
      <c r="I854" s="122"/>
      <c r="J854" s="123" t="s">
        <v>11</v>
      </c>
      <c r="L854" s="75">
        <f>G854*(1-'FORM-I'!$V$22/100)</f>
        <v>0</v>
      </c>
      <c r="AH854" s="306"/>
      <c r="AI854" s="305"/>
      <c r="AJ854" s="305"/>
      <c r="AK854" s="307"/>
      <c r="AL854" s="308"/>
    </row>
    <row r="855" spans="2:38" ht="14.4" hidden="1">
      <c r="B855" s="115"/>
      <c r="C855" s="116"/>
      <c r="D855" s="117"/>
      <c r="E855" s="118"/>
      <c r="F855" s="119"/>
      <c r="G855" s="120"/>
      <c r="H855" s="121" t="str">
        <f t="shared" si="45"/>
        <v/>
      </c>
      <c r="I855" s="122"/>
      <c r="J855" s="123" t="s">
        <v>11</v>
      </c>
      <c r="L855" s="75">
        <f>G855*(1-'FORM-I'!$V$22/100)</f>
        <v>0</v>
      </c>
      <c r="AH855" s="306"/>
      <c r="AI855" s="305"/>
      <c r="AJ855" s="305"/>
      <c r="AK855" s="307"/>
      <c r="AL855" s="308"/>
    </row>
    <row r="856" spans="2:38" ht="14.4" hidden="1">
      <c r="B856" s="115"/>
      <c r="C856" s="116"/>
      <c r="D856" s="117"/>
      <c r="E856" s="118"/>
      <c r="F856" s="119"/>
      <c r="G856" s="120"/>
      <c r="H856" s="121" t="str">
        <f t="shared" si="45"/>
        <v/>
      </c>
      <c r="I856" s="122"/>
      <c r="J856" s="123" t="s">
        <v>11</v>
      </c>
      <c r="L856" s="75">
        <f>G856*(1-'FORM-I'!$V$22/100)</f>
        <v>0</v>
      </c>
      <c r="AH856" s="306"/>
      <c r="AI856" s="305"/>
      <c r="AJ856" s="305"/>
      <c r="AK856" s="307"/>
      <c r="AL856" s="308"/>
    </row>
    <row r="857" spans="2:38" ht="14.4" hidden="1">
      <c r="B857" s="115"/>
      <c r="C857" s="116"/>
      <c r="D857" s="117"/>
      <c r="E857" s="118"/>
      <c r="F857" s="119"/>
      <c r="G857" s="120"/>
      <c r="H857" s="121" t="str">
        <f t="shared" si="45"/>
        <v/>
      </c>
      <c r="I857" s="122"/>
      <c r="J857" s="123" t="s">
        <v>11</v>
      </c>
      <c r="L857" s="75">
        <f>G857*(1-'FORM-I'!$V$22/100)</f>
        <v>0</v>
      </c>
      <c r="AH857" s="306"/>
      <c r="AI857" s="305"/>
      <c r="AJ857" s="305"/>
      <c r="AK857" s="307"/>
      <c r="AL857" s="308"/>
    </row>
    <row r="858" spans="2:38" ht="14.4" hidden="1">
      <c r="B858" s="115"/>
      <c r="C858" s="116"/>
      <c r="D858" s="117"/>
      <c r="E858" s="118"/>
      <c r="F858" s="119"/>
      <c r="G858" s="120"/>
      <c r="H858" s="121" t="str">
        <f t="shared" si="45"/>
        <v/>
      </c>
      <c r="I858" s="122"/>
      <c r="J858" s="123" t="s">
        <v>11</v>
      </c>
      <c r="L858" s="75">
        <f>G858*(1-'FORM-I'!$V$22/100)</f>
        <v>0</v>
      </c>
      <c r="AH858" s="306"/>
      <c r="AI858" s="305"/>
      <c r="AJ858" s="305"/>
      <c r="AK858" s="307"/>
      <c r="AL858" s="308"/>
    </row>
    <row r="859" spans="2:38" ht="14.4" hidden="1">
      <c r="B859" s="115"/>
      <c r="C859" s="116"/>
      <c r="D859" s="117"/>
      <c r="E859" s="118"/>
      <c r="F859" s="119"/>
      <c r="G859" s="120"/>
      <c r="H859" s="121" t="str">
        <f t="shared" si="45"/>
        <v/>
      </c>
      <c r="I859" s="122"/>
      <c r="J859" s="123" t="s">
        <v>11</v>
      </c>
      <c r="L859" s="75">
        <f>G859*(1-'FORM-I'!$V$22/100)</f>
        <v>0</v>
      </c>
      <c r="AH859" s="306"/>
      <c r="AI859" s="305"/>
      <c r="AJ859" s="305"/>
      <c r="AK859" s="307"/>
      <c r="AL859" s="308"/>
    </row>
    <row r="860" spans="2:38" ht="14.4" hidden="1">
      <c r="B860" s="115"/>
      <c r="C860" s="116"/>
      <c r="D860" s="117"/>
      <c r="E860" s="118"/>
      <c r="F860" s="119"/>
      <c r="G860" s="120"/>
      <c r="H860" s="121" t="str">
        <f t="shared" si="45"/>
        <v/>
      </c>
      <c r="I860" s="122"/>
      <c r="J860" s="123" t="s">
        <v>11</v>
      </c>
      <c r="L860" s="75">
        <f>G860*(1-'FORM-I'!$V$22/100)</f>
        <v>0</v>
      </c>
      <c r="AH860" s="306"/>
      <c r="AI860" s="305"/>
      <c r="AJ860" s="305"/>
      <c r="AK860" s="307"/>
      <c r="AL860" s="308"/>
    </row>
    <row r="861" spans="2:38" ht="14.4" hidden="1">
      <c r="B861" s="115"/>
      <c r="C861" s="116"/>
      <c r="D861" s="117"/>
      <c r="E861" s="118"/>
      <c r="F861" s="119"/>
      <c r="G861" s="120"/>
      <c r="H861" s="121" t="str">
        <f t="shared" si="45"/>
        <v/>
      </c>
      <c r="I861" s="122"/>
      <c r="J861" s="123" t="s">
        <v>11</v>
      </c>
      <c r="L861" s="75">
        <f>G861*(1-'FORM-I'!$V$22/100)</f>
        <v>0</v>
      </c>
      <c r="AH861" s="306"/>
      <c r="AI861" s="305"/>
      <c r="AJ861" s="305"/>
      <c r="AK861" s="307"/>
      <c r="AL861" s="308"/>
    </row>
    <row r="862" spans="2:38" ht="14.4" hidden="1">
      <c r="B862" s="115"/>
      <c r="C862" s="116"/>
      <c r="D862" s="117"/>
      <c r="E862" s="118"/>
      <c r="F862" s="119"/>
      <c r="G862" s="120"/>
      <c r="H862" s="121" t="str">
        <f t="shared" si="45"/>
        <v/>
      </c>
      <c r="I862" s="122"/>
      <c r="J862" s="123" t="s">
        <v>11</v>
      </c>
      <c r="L862" s="75">
        <f>G862*(1-'FORM-I'!$V$22/100)</f>
        <v>0</v>
      </c>
      <c r="AH862" s="306"/>
      <c r="AI862" s="305"/>
      <c r="AJ862" s="305"/>
      <c r="AK862" s="307"/>
      <c r="AL862" s="308"/>
    </row>
    <row r="863" spans="2:38" ht="14.4" hidden="1">
      <c r="B863" s="115"/>
      <c r="C863" s="116"/>
      <c r="D863" s="117"/>
      <c r="E863" s="118"/>
      <c r="F863" s="119"/>
      <c r="G863" s="120"/>
      <c r="H863" s="121" t="str">
        <f t="shared" si="45"/>
        <v/>
      </c>
      <c r="I863" s="122"/>
      <c r="J863" s="123" t="s">
        <v>11</v>
      </c>
      <c r="L863" s="75">
        <f>G863*(1-'FORM-I'!$V$22/100)</f>
        <v>0</v>
      </c>
      <c r="AH863" s="306"/>
      <c r="AI863" s="305"/>
      <c r="AJ863" s="305"/>
      <c r="AK863" s="307"/>
      <c r="AL863" s="308"/>
    </row>
    <row r="864" spans="2:38" ht="14.4" hidden="1">
      <c r="B864" s="115"/>
      <c r="C864" s="116"/>
      <c r="D864" s="117"/>
      <c r="E864" s="118"/>
      <c r="F864" s="119"/>
      <c r="G864" s="120"/>
      <c r="H864" s="121" t="str">
        <f t="shared" si="45"/>
        <v/>
      </c>
      <c r="I864" s="122"/>
      <c r="J864" s="123" t="s">
        <v>11</v>
      </c>
      <c r="L864" s="75">
        <f>G864*(1-'FORM-I'!$V$22/100)</f>
        <v>0</v>
      </c>
      <c r="AH864" s="306"/>
      <c r="AI864" s="305"/>
      <c r="AJ864" s="305"/>
      <c r="AK864" s="307"/>
      <c r="AL864" s="308"/>
    </row>
    <row r="865" spans="2:38" ht="14.4" hidden="1">
      <c r="B865" s="115"/>
      <c r="C865" s="116"/>
      <c r="D865" s="117"/>
      <c r="E865" s="118"/>
      <c r="F865" s="119"/>
      <c r="G865" s="120"/>
      <c r="H865" s="121" t="str">
        <f t="shared" si="45"/>
        <v/>
      </c>
      <c r="I865" s="122"/>
      <c r="J865" s="123" t="s">
        <v>11</v>
      </c>
      <c r="L865" s="75">
        <f>G865*(1-'FORM-I'!$V$22/100)</f>
        <v>0</v>
      </c>
      <c r="AH865" s="306"/>
      <c r="AI865" s="305"/>
      <c r="AJ865" s="305"/>
      <c r="AK865" s="307"/>
      <c r="AL865" s="308"/>
    </row>
    <row r="866" spans="2:38" ht="14.4" hidden="1">
      <c r="B866" s="115"/>
      <c r="C866" s="116"/>
      <c r="D866" s="117"/>
      <c r="E866" s="118"/>
      <c r="F866" s="119"/>
      <c r="G866" s="120"/>
      <c r="H866" s="121" t="str">
        <f t="shared" si="45"/>
        <v/>
      </c>
      <c r="I866" s="122"/>
      <c r="J866" s="123" t="s">
        <v>11</v>
      </c>
      <c r="L866" s="75">
        <f>G866*(1-'FORM-I'!$V$22/100)</f>
        <v>0</v>
      </c>
      <c r="AH866" s="306"/>
      <c r="AI866" s="305"/>
      <c r="AJ866" s="305"/>
      <c r="AK866" s="307"/>
      <c r="AL866" s="308"/>
    </row>
    <row r="867" spans="2:38" ht="14.4" hidden="1">
      <c r="B867" s="115"/>
      <c r="C867" s="116"/>
      <c r="D867" s="117"/>
      <c r="E867" s="118"/>
      <c r="F867" s="119"/>
      <c r="G867" s="120"/>
      <c r="H867" s="121" t="str">
        <f t="shared" si="45"/>
        <v/>
      </c>
      <c r="I867" s="122"/>
      <c r="J867" s="123" t="s">
        <v>11</v>
      </c>
      <c r="L867" s="75">
        <f>G867*(1-'FORM-I'!$V$22/100)</f>
        <v>0</v>
      </c>
      <c r="AH867" s="306"/>
      <c r="AI867" s="305"/>
      <c r="AJ867" s="305"/>
      <c r="AK867" s="307"/>
      <c r="AL867" s="308"/>
    </row>
    <row r="868" spans="2:38" ht="14.4" hidden="1">
      <c r="B868" s="115"/>
      <c r="C868" s="116"/>
      <c r="D868" s="117"/>
      <c r="E868" s="118"/>
      <c r="F868" s="119"/>
      <c r="G868" s="120"/>
      <c r="H868" s="121" t="str">
        <f t="shared" si="45"/>
        <v/>
      </c>
      <c r="I868" s="122"/>
      <c r="J868" s="123" t="s">
        <v>11</v>
      </c>
      <c r="L868" s="75">
        <f>G868*(1-'FORM-I'!$V$22/100)</f>
        <v>0</v>
      </c>
      <c r="AH868" s="306"/>
      <c r="AI868" s="305"/>
      <c r="AJ868" s="305"/>
      <c r="AK868" s="307"/>
      <c r="AL868" s="308"/>
    </row>
    <row r="869" spans="2:38" ht="14.4" hidden="1">
      <c r="B869" s="115"/>
      <c r="C869" s="116"/>
      <c r="D869" s="117"/>
      <c r="E869" s="118"/>
      <c r="F869" s="119"/>
      <c r="G869" s="120"/>
      <c r="H869" s="121" t="str">
        <f t="shared" si="45"/>
        <v/>
      </c>
      <c r="I869" s="122"/>
      <c r="J869" s="123" t="s">
        <v>11</v>
      </c>
      <c r="L869" s="75">
        <f>G869*(1-'FORM-I'!$V$22/100)</f>
        <v>0</v>
      </c>
      <c r="AH869" s="306"/>
      <c r="AI869" s="305"/>
      <c r="AJ869" s="305"/>
      <c r="AK869" s="307"/>
      <c r="AL869" s="308"/>
    </row>
    <row r="870" spans="2:38" ht="14.4" hidden="1">
      <c r="B870" s="115"/>
      <c r="C870" s="116"/>
      <c r="D870" s="117"/>
      <c r="E870" s="118"/>
      <c r="F870" s="119"/>
      <c r="G870" s="120"/>
      <c r="H870" s="121" t="str">
        <f t="shared" si="45"/>
        <v/>
      </c>
      <c r="I870" s="122"/>
      <c r="J870" s="123" t="s">
        <v>11</v>
      </c>
      <c r="L870" s="75">
        <f>G870*(1-'FORM-I'!$V$22/100)</f>
        <v>0</v>
      </c>
      <c r="AH870" s="306"/>
      <c r="AI870" s="305"/>
      <c r="AJ870" s="305"/>
      <c r="AK870" s="307"/>
      <c r="AL870" s="308"/>
    </row>
    <row r="871" spans="2:38" ht="14.4" hidden="1">
      <c r="B871" s="115"/>
      <c r="C871" s="116"/>
      <c r="D871" s="117"/>
      <c r="E871" s="118"/>
      <c r="F871" s="119"/>
      <c r="G871" s="120"/>
      <c r="H871" s="121" t="str">
        <f t="shared" si="45"/>
        <v/>
      </c>
      <c r="I871" s="122"/>
      <c r="J871" s="123" t="s">
        <v>11</v>
      </c>
      <c r="L871" s="75">
        <f>G871*(1-'FORM-I'!$V$22/100)</f>
        <v>0</v>
      </c>
      <c r="AH871" s="306"/>
      <c r="AI871" s="305"/>
      <c r="AJ871" s="305"/>
      <c r="AK871" s="307"/>
      <c r="AL871" s="308"/>
    </row>
    <row r="872" spans="2:38" ht="14.4" hidden="1">
      <c r="B872" s="115"/>
      <c r="C872" s="116"/>
      <c r="D872" s="117"/>
      <c r="E872" s="118"/>
      <c r="F872" s="119"/>
      <c r="G872" s="120"/>
      <c r="H872" s="121" t="str">
        <f t="shared" si="45"/>
        <v/>
      </c>
      <c r="I872" s="122"/>
      <c r="J872" s="123" t="s">
        <v>11</v>
      </c>
      <c r="L872" s="75">
        <f>G872*(1-'FORM-I'!$V$22/100)</f>
        <v>0</v>
      </c>
      <c r="AH872" s="306"/>
      <c r="AI872" s="305"/>
      <c r="AJ872" s="305"/>
      <c r="AK872" s="307"/>
      <c r="AL872" s="308"/>
    </row>
    <row r="873" spans="2:38" ht="14.4" hidden="1">
      <c r="B873" s="115"/>
      <c r="C873" s="116"/>
      <c r="D873" s="117"/>
      <c r="E873" s="118"/>
      <c r="F873" s="119"/>
      <c r="G873" s="120"/>
      <c r="H873" s="121" t="str">
        <f t="shared" si="45"/>
        <v/>
      </c>
      <c r="I873" s="122"/>
      <c r="J873" s="123" t="s">
        <v>11</v>
      </c>
      <c r="L873" s="75">
        <f>G873*(1-'FORM-I'!$V$22/100)</f>
        <v>0</v>
      </c>
      <c r="AH873" s="306"/>
      <c r="AI873" s="305"/>
      <c r="AJ873" s="305"/>
      <c r="AK873" s="307"/>
      <c r="AL873" s="308"/>
    </row>
    <row r="874" spans="2:38" ht="14.4" hidden="1">
      <c r="B874" s="115"/>
      <c r="C874" s="116"/>
      <c r="D874" s="117"/>
      <c r="E874" s="118"/>
      <c r="F874" s="119"/>
      <c r="G874" s="120"/>
      <c r="H874" s="121" t="str">
        <f t="shared" si="45"/>
        <v/>
      </c>
      <c r="I874" s="122"/>
      <c r="J874" s="123" t="s">
        <v>11</v>
      </c>
      <c r="L874" s="75">
        <f>G874*(1-'FORM-I'!$V$22/100)</f>
        <v>0</v>
      </c>
      <c r="AH874" s="306"/>
      <c r="AI874" s="305"/>
      <c r="AJ874" s="305"/>
      <c r="AK874" s="307"/>
      <c r="AL874" s="308"/>
    </row>
    <row r="875" spans="2:38" ht="14.4" hidden="1">
      <c r="B875" s="115"/>
      <c r="C875" s="116"/>
      <c r="D875" s="117"/>
      <c r="E875" s="118"/>
      <c r="F875" s="119"/>
      <c r="G875" s="120"/>
      <c r="H875" s="121" t="str">
        <f t="shared" si="45"/>
        <v/>
      </c>
      <c r="I875" s="122"/>
      <c r="J875" s="123" t="s">
        <v>11</v>
      </c>
      <c r="L875" s="75">
        <f>G875*(1-'FORM-I'!$V$22/100)</f>
        <v>0</v>
      </c>
      <c r="AH875" s="306"/>
      <c r="AI875" s="305"/>
      <c r="AJ875" s="305"/>
      <c r="AK875" s="307"/>
      <c r="AL875" s="308"/>
    </row>
    <row r="876" spans="2:38" ht="14.4" hidden="1">
      <c r="B876" s="115"/>
      <c r="C876" s="116"/>
      <c r="D876" s="117"/>
      <c r="E876" s="118"/>
      <c r="F876" s="119"/>
      <c r="G876" s="120"/>
      <c r="H876" s="121" t="str">
        <f t="shared" si="45"/>
        <v/>
      </c>
      <c r="I876" s="122"/>
      <c r="J876" s="123" t="s">
        <v>11</v>
      </c>
      <c r="L876" s="75">
        <f>G876*(1-'FORM-I'!$V$22/100)</f>
        <v>0</v>
      </c>
      <c r="AH876" s="306"/>
      <c r="AI876" s="305"/>
      <c r="AJ876" s="305"/>
      <c r="AK876" s="307"/>
      <c r="AL876" s="308"/>
    </row>
    <row r="877" spans="2:38" ht="14.4" hidden="1">
      <c r="B877" s="115"/>
      <c r="C877" s="116"/>
      <c r="D877" s="117"/>
      <c r="E877" s="118"/>
      <c r="F877" s="119"/>
      <c r="G877" s="120"/>
      <c r="H877" s="121" t="str">
        <f t="shared" si="45"/>
        <v/>
      </c>
      <c r="I877" s="122"/>
      <c r="J877" s="123" t="s">
        <v>11</v>
      </c>
      <c r="L877" s="75">
        <f>G877*(1-'FORM-I'!$V$22/100)</f>
        <v>0</v>
      </c>
      <c r="AH877" s="306"/>
      <c r="AI877" s="305"/>
      <c r="AJ877" s="305"/>
      <c r="AK877" s="307"/>
      <c r="AL877" s="308"/>
    </row>
    <row r="878" spans="2:38" ht="14.4" hidden="1">
      <c r="B878" s="115"/>
      <c r="C878" s="116"/>
      <c r="D878" s="117"/>
      <c r="E878" s="118"/>
      <c r="F878" s="119"/>
      <c r="G878" s="120"/>
      <c r="H878" s="121" t="str">
        <f t="shared" si="45"/>
        <v/>
      </c>
      <c r="I878" s="122"/>
      <c r="J878" s="123" t="s">
        <v>11</v>
      </c>
      <c r="L878" s="75">
        <f>G878*(1-'FORM-I'!$V$22/100)</f>
        <v>0</v>
      </c>
      <c r="AH878" s="306"/>
      <c r="AI878" s="305"/>
      <c r="AJ878" s="305"/>
      <c r="AK878" s="307"/>
      <c r="AL878" s="308"/>
    </row>
    <row r="879" spans="2:38" ht="14.4" hidden="1">
      <c r="B879" s="115"/>
      <c r="C879" s="116"/>
      <c r="D879" s="117"/>
      <c r="E879" s="118"/>
      <c r="F879" s="119"/>
      <c r="G879" s="120"/>
      <c r="H879" s="121" t="str">
        <f t="shared" si="45"/>
        <v/>
      </c>
      <c r="I879" s="122"/>
      <c r="J879" s="123" t="s">
        <v>11</v>
      </c>
      <c r="L879" s="75">
        <f>G879*(1-'FORM-I'!$V$22/100)</f>
        <v>0</v>
      </c>
      <c r="AH879" s="306"/>
      <c r="AI879" s="305"/>
      <c r="AJ879" s="305"/>
      <c r="AK879" s="307"/>
      <c r="AL879" s="308"/>
    </row>
    <row r="880" spans="2:38" ht="14.4" hidden="1">
      <c r="B880" s="115"/>
      <c r="C880" s="116"/>
      <c r="D880" s="117"/>
      <c r="E880" s="118"/>
      <c r="F880" s="119"/>
      <c r="G880" s="120"/>
      <c r="H880" s="121" t="str">
        <f t="shared" si="45"/>
        <v/>
      </c>
      <c r="I880" s="122"/>
      <c r="J880" s="123" t="s">
        <v>11</v>
      </c>
      <c r="L880" s="75">
        <f>G880*(1-'FORM-I'!$V$22/100)</f>
        <v>0</v>
      </c>
      <c r="AH880" s="306"/>
      <c r="AI880" s="305"/>
      <c r="AJ880" s="305"/>
      <c r="AK880" s="307"/>
      <c r="AL880" s="308"/>
    </row>
    <row r="881" spans="2:38" ht="14.4" hidden="1">
      <c r="B881" s="115"/>
      <c r="C881" s="116"/>
      <c r="D881" s="117"/>
      <c r="E881" s="118"/>
      <c r="F881" s="119"/>
      <c r="G881" s="120"/>
      <c r="H881" s="121" t="str">
        <f t="shared" ref="H881:H944" si="46">IF(G881="","",$H$10)</f>
        <v/>
      </c>
      <c r="I881" s="122"/>
      <c r="J881" s="123" t="s">
        <v>11</v>
      </c>
      <c r="L881" s="75">
        <f>G881*(1-'FORM-I'!$V$22/100)</f>
        <v>0</v>
      </c>
      <c r="AH881" s="306"/>
      <c r="AI881" s="305"/>
      <c r="AJ881" s="305"/>
      <c r="AK881" s="307"/>
      <c r="AL881" s="308"/>
    </row>
    <row r="882" spans="2:38" ht="14.4" hidden="1">
      <c r="B882" s="115"/>
      <c r="C882" s="116"/>
      <c r="D882" s="117"/>
      <c r="E882" s="118"/>
      <c r="F882" s="119"/>
      <c r="G882" s="120"/>
      <c r="H882" s="121" t="str">
        <f t="shared" si="46"/>
        <v/>
      </c>
      <c r="I882" s="122"/>
      <c r="J882" s="123" t="s">
        <v>11</v>
      </c>
      <c r="L882" s="75">
        <f>G882*(1-'FORM-I'!$V$22/100)</f>
        <v>0</v>
      </c>
      <c r="AH882" s="306"/>
      <c r="AI882" s="305"/>
      <c r="AJ882" s="305"/>
      <c r="AK882" s="307"/>
      <c r="AL882" s="308"/>
    </row>
    <row r="883" spans="2:38" ht="14.4" hidden="1">
      <c r="B883" s="115"/>
      <c r="C883" s="116"/>
      <c r="D883" s="117"/>
      <c r="E883" s="118"/>
      <c r="F883" s="119"/>
      <c r="G883" s="120"/>
      <c r="H883" s="121" t="str">
        <f t="shared" si="46"/>
        <v/>
      </c>
      <c r="I883" s="122"/>
      <c r="J883" s="123" t="s">
        <v>11</v>
      </c>
      <c r="L883" s="75">
        <f>G883*(1-'FORM-I'!$V$22/100)</f>
        <v>0</v>
      </c>
      <c r="AH883" s="306"/>
      <c r="AI883" s="305"/>
      <c r="AJ883" s="305"/>
      <c r="AK883" s="307"/>
      <c r="AL883" s="308"/>
    </row>
    <row r="884" spans="2:38" ht="14.4" hidden="1">
      <c r="B884" s="115"/>
      <c r="C884" s="116"/>
      <c r="D884" s="117"/>
      <c r="E884" s="118"/>
      <c r="F884" s="119"/>
      <c r="G884" s="120"/>
      <c r="H884" s="121" t="str">
        <f t="shared" si="46"/>
        <v/>
      </c>
      <c r="I884" s="122"/>
      <c r="J884" s="123" t="s">
        <v>11</v>
      </c>
      <c r="L884" s="75">
        <f>G884*(1-'FORM-I'!$V$22/100)</f>
        <v>0</v>
      </c>
      <c r="AH884" s="306"/>
      <c r="AI884" s="305"/>
      <c r="AJ884" s="305"/>
      <c r="AK884" s="307"/>
      <c r="AL884" s="308"/>
    </row>
    <row r="885" spans="2:38" ht="14.4" hidden="1">
      <c r="B885" s="115"/>
      <c r="C885" s="116"/>
      <c r="D885" s="117"/>
      <c r="E885" s="118"/>
      <c r="F885" s="119"/>
      <c r="G885" s="120"/>
      <c r="H885" s="121" t="str">
        <f t="shared" si="46"/>
        <v/>
      </c>
      <c r="I885" s="122"/>
      <c r="J885" s="123" t="s">
        <v>11</v>
      </c>
      <c r="L885" s="75">
        <f>G885*(1-'FORM-I'!$V$22/100)</f>
        <v>0</v>
      </c>
      <c r="AH885" s="306"/>
      <c r="AI885" s="305"/>
      <c r="AJ885" s="305"/>
      <c r="AK885" s="307"/>
      <c r="AL885" s="308"/>
    </row>
    <row r="886" spans="2:38" ht="14.4" hidden="1">
      <c r="B886" s="115"/>
      <c r="C886" s="116"/>
      <c r="D886" s="117"/>
      <c r="E886" s="118"/>
      <c r="F886" s="119"/>
      <c r="G886" s="120"/>
      <c r="H886" s="121" t="str">
        <f t="shared" si="46"/>
        <v/>
      </c>
      <c r="I886" s="122"/>
      <c r="J886" s="123" t="s">
        <v>11</v>
      </c>
      <c r="L886" s="75">
        <f>G886*(1-'FORM-I'!$V$22/100)</f>
        <v>0</v>
      </c>
      <c r="AH886" s="306"/>
      <c r="AI886" s="305"/>
      <c r="AJ886" s="305"/>
      <c r="AK886" s="307"/>
      <c r="AL886" s="308"/>
    </row>
    <row r="887" spans="2:38" ht="14.4" hidden="1">
      <c r="B887" s="115"/>
      <c r="C887" s="116"/>
      <c r="D887" s="117"/>
      <c r="E887" s="118"/>
      <c r="F887" s="119"/>
      <c r="G887" s="120"/>
      <c r="H887" s="121" t="str">
        <f t="shared" si="46"/>
        <v/>
      </c>
      <c r="I887" s="122"/>
      <c r="J887" s="123" t="s">
        <v>11</v>
      </c>
      <c r="L887" s="75">
        <f>G887*(1-'FORM-I'!$V$22/100)</f>
        <v>0</v>
      </c>
      <c r="AH887" s="306"/>
      <c r="AI887" s="305"/>
      <c r="AJ887" s="305"/>
      <c r="AK887" s="307"/>
      <c r="AL887" s="308"/>
    </row>
    <row r="888" spans="2:38" ht="14.4" hidden="1">
      <c r="B888" s="115"/>
      <c r="C888" s="116"/>
      <c r="D888" s="117"/>
      <c r="E888" s="118"/>
      <c r="F888" s="119"/>
      <c r="G888" s="120"/>
      <c r="H888" s="121" t="str">
        <f t="shared" si="46"/>
        <v/>
      </c>
      <c r="I888" s="122"/>
      <c r="J888" s="123" t="s">
        <v>11</v>
      </c>
      <c r="L888" s="75">
        <f>G888*(1-'FORM-I'!$V$22/100)</f>
        <v>0</v>
      </c>
      <c r="AH888" s="306"/>
      <c r="AI888" s="305"/>
      <c r="AJ888" s="305"/>
      <c r="AK888" s="307"/>
      <c r="AL888" s="308"/>
    </row>
    <row r="889" spans="2:38" ht="14.4" hidden="1">
      <c r="B889" s="115"/>
      <c r="C889" s="116"/>
      <c r="D889" s="117"/>
      <c r="E889" s="118"/>
      <c r="F889" s="119"/>
      <c r="G889" s="120"/>
      <c r="H889" s="121" t="str">
        <f t="shared" si="46"/>
        <v/>
      </c>
      <c r="I889" s="122"/>
      <c r="J889" s="123" t="s">
        <v>11</v>
      </c>
      <c r="L889" s="75">
        <f>G889*(1-'FORM-I'!$V$22/100)</f>
        <v>0</v>
      </c>
      <c r="AH889" s="306"/>
      <c r="AI889" s="305"/>
      <c r="AJ889" s="305"/>
      <c r="AK889" s="307"/>
      <c r="AL889" s="308"/>
    </row>
    <row r="890" spans="2:38" ht="14.4" hidden="1">
      <c r="B890" s="115"/>
      <c r="C890" s="116"/>
      <c r="D890" s="117"/>
      <c r="E890" s="118"/>
      <c r="F890" s="119"/>
      <c r="G890" s="120"/>
      <c r="H890" s="121" t="str">
        <f t="shared" si="46"/>
        <v/>
      </c>
      <c r="I890" s="122"/>
      <c r="J890" s="123" t="s">
        <v>11</v>
      </c>
      <c r="L890" s="75">
        <f>G890*(1-'FORM-I'!$V$22/100)</f>
        <v>0</v>
      </c>
      <c r="AH890" s="306"/>
      <c r="AI890" s="305"/>
      <c r="AJ890" s="305"/>
      <c r="AK890" s="307"/>
      <c r="AL890" s="308"/>
    </row>
    <row r="891" spans="2:38" ht="14.4" hidden="1">
      <c r="B891" s="115"/>
      <c r="C891" s="116"/>
      <c r="D891" s="117"/>
      <c r="E891" s="118"/>
      <c r="F891" s="119"/>
      <c r="G891" s="120"/>
      <c r="H891" s="121" t="str">
        <f t="shared" si="46"/>
        <v/>
      </c>
      <c r="I891" s="122"/>
      <c r="J891" s="123" t="s">
        <v>11</v>
      </c>
      <c r="L891" s="75">
        <f>G891*(1-'FORM-I'!$V$22/100)</f>
        <v>0</v>
      </c>
      <c r="AH891" s="306"/>
      <c r="AI891" s="305"/>
      <c r="AJ891" s="305"/>
      <c r="AK891" s="307"/>
      <c r="AL891" s="308"/>
    </row>
    <row r="892" spans="2:38" ht="14.4" hidden="1">
      <c r="B892" s="115"/>
      <c r="C892" s="116"/>
      <c r="D892" s="117"/>
      <c r="E892" s="118"/>
      <c r="F892" s="119"/>
      <c r="G892" s="120"/>
      <c r="H892" s="121" t="str">
        <f t="shared" si="46"/>
        <v/>
      </c>
      <c r="I892" s="122"/>
      <c r="J892" s="123" t="s">
        <v>11</v>
      </c>
      <c r="L892" s="75">
        <f>G892*(1-'FORM-I'!$V$22/100)</f>
        <v>0</v>
      </c>
      <c r="AH892" s="306"/>
      <c r="AI892" s="305"/>
      <c r="AJ892" s="305"/>
      <c r="AK892" s="307"/>
      <c r="AL892" s="308"/>
    </row>
    <row r="893" spans="2:38" ht="14.4" hidden="1">
      <c r="B893" s="115"/>
      <c r="C893" s="116"/>
      <c r="D893" s="117"/>
      <c r="E893" s="118"/>
      <c r="F893" s="119"/>
      <c r="G893" s="120"/>
      <c r="H893" s="121" t="str">
        <f t="shared" si="46"/>
        <v/>
      </c>
      <c r="I893" s="122"/>
      <c r="J893" s="123" t="s">
        <v>11</v>
      </c>
      <c r="L893" s="75">
        <f>G893*(1-'FORM-I'!$V$22/100)</f>
        <v>0</v>
      </c>
      <c r="AH893" s="306"/>
      <c r="AI893" s="305"/>
      <c r="AJ893" s="305"/>
      <c r="AK893" s="307"/>
      <c r="AL893" s="308"/>
    </row>
    <row r="894" spans="2:38" ht="14.4" hidden="1">
      <c r="B894" s="115"/>
      <c r="C894" s="116"/>
      <c r="D894" s="117"/>
      <c r="E894" s="118"/>
      <c r="F894" s="119"/>
      <c r="G894" s="120"/>
      <c r="H894" s="121" t="str">
        <f t="shared" si="46"/>
        <v/>
      </c>
      <c r="I894" s="122"/>
      <c r="J894" s="123" t="s">
        <v>11</v>
      </c>
      <c r="L894" s="75">
        <f>G894*(1-'FORM-I'!$V$22/100)</f>
        <v>0</v>
      </c>
      <c r="AH894" s="306"/>
      <c r="AI894" s="305"/>
      <c r="AJ894" s="305"/>
      <c r="AK894" s="307"/>
      <c r="AL894" s="308"/>
    </row>
    <row r="895" spans="2:38" ht="14.4" hidden="1">
      <c r="B895" s="115"/>
      <c r="C895" s="116"/>
      <c r="D895" s="117"/>
      <c r="E895" s="118"/>
      <c r="F895" s="119"/>
      <c r="G895" s="120"/>
      <c r="H895" s="121" t="str">
        <f t="shared" si="46"/>
        <v/>
      </c>
      <c r="I895" s="122"/>
      <c r="J895" s="123" t="s">
        <v>11</v>
      </c>
      <c r="L895" s="75">
        <f>G895*(1-'FORM-I'!$V$22/100)</f>
        <v>0</v>
      </c>
      <c r="AH895" s="306"/>
      <c r="AI895" s="305"/>
      <c r="AJ895" s="305"/>
      <c r="AK895" s="307"/>
      <c r="AL895" s="308"/>
    </row>
    <row r="896" spans="2:38" ht="14.4" hidden="1">
      <c r="B896" s="115"/>
      <c r="C896" s="116"/>
      <c r="D896" s="117"/>
      <c r="E896" s="118"/>
      <c r="F896" s="119"/>
      <c r="G896" s="120"/>
      <c r="H896" s="121" t="str">
        <f t="shared" si="46"/>
        <v/>
      </c>
      <c r="I896" s="122"/>
      <c r="J896" s="123" t="s">
        <v>11</v>
      </c>
      <c r="L896" s="75">
        <f>G896*(1-'FORM-I'!$V$22/100)</f>
        <v>0</v>
      </c>
      <c r="AH896" s="306"/>
      <c r="AI896" s="305"/>
      <c r="AJ896" s="305"/>
      <c r="AK896" s="307"/>
      <c r="AL896" s="308"/>
    </row>
    <row r="897" spans="2:38" ht="14.4" hidden="1">
      <c r="B897" s="115"/>
      <c r="C897" s="116"/>
      <c r="D897" s="117"/>
      <c r="E897" s="118"/>
      <c r="F897" s="119"/>
      <c r="G897" s="120"/>
      <c r="H897" s="121" t="str">
        <f t="shared" si="46"/>
        <v/>
      </c>
      <c r="I897" s="122"/>
      <c r="J897" s="123" t="s">
        <v>11</v>
      </c>
      <c r="L897" s="75">
        <f>G897*(1-'FORM-I'!$V$22/100)</f>
        <v>0</v>
      </c>
      <c r="AH897" s="306"/>
      <c r="AI897" s="305"/>
      <c r="AJ897" s="305"/>
      <c r="AK897" s="307"/>
      <c r="AL897" s="308"/>
    </row>
    <row r="898" spans="2:38" ht="14.4" hidden="1">
      <c r="B898" s="115"/>
      <c r="C898" s="116"/>
      <c r="D898" s="117"/>
      <c r="E898" s="118"/>
      <c r="F898" s="119"/>
      <c r="G898" s="120"/>
      <c r="H898" s="121" t="str">
        <f t="shared" si="46"/>
        <v/>
      </c>
      <c r="I898" s="122"/>
      <c r="J898" s="123" t="s">
        <v>11</v>
      </c>
      <c r="L898" s="75">
        <f>G898*(1-'FORM-I'!$V$22/100)</f>
        <v>0</v>
      </c>
      <c r="AH898" s="306"/>
      <c r="AI898" s="305"/>
      <c r="AJ898" s="305"/>
      <c r="AK898" s="307"/>
      <c r="AL898" s="308"/>
    </row>
    <row r="899" spans="2:38" ht="14.4" hidden="1">
      <c r="B899" s="115"/>
      <c r="C899" s="116"/>
      <c r="D899" s="117"/>
      <c r="E899" s="118"/>
      <c r="F899" s="119"/>
      <c r="G899" s="120"/>
      <c r="H899" s="121" t="str">
        <f t="shared" si="46"/>
        <v/>
      </c>
      <c r="I899" s="122"/>
      <c r="J899" s="123" t="s">
        <v>11</v>
      </c>
      <c r="L899" s="75">
        <f>G899*(1-'FORM-I'!$V$22/100)</f>
        <v>0</v>
      </c>
      <c r="AH899" s="306"/>
      <c r="AI899" s="305"/>
      <c r="AJ899" s="305"/>
      <c r="AK899" s="307"/>
      <c r="AL899" s="308"/>
    </row>
    <row r="900" spans="2:38" ht="14.4" hidden="1">
      <c r="B900" s="115"/>
      <c r="C900" s="116"/>
      <c r="D900" s="117"/>
      <c r="E900" s="118"/>
      <c r="F900" s="119"/>
      <c r="G900" s="120"/>
      <c r="H900" s="121" t="str">
        <f t="shared" si="46"/>
        <v/>
      </c>
      <c r="I900" s="122"/>
      <c r="J900" s="123" t="s">
        <v>11</v>
      </c>
      <c r="L900" s="75">
        <f>G900*(1-'FORM-I'!$V$22/100)</f>
        <v>0</v>
      </c>
      <c r="AH900" s="306"/>
      <c r="AI900" s="305"/>
      <c r="AJ900" s="305"/>
      <c r="AK900" s="307"/>
      <c r="AL900" s="308"/>
    </row>
    <row r="901" spans="2:38" ht="14.4" hidden="1">
      <c r="B901" s="115"/>
      <c r="C901" s="116"/>
      <c r="D901" s="117"/>
      <c r="E901" s="118"/>
      <c r="F901" s="119"/>
      <c r="G901" s="120"/>
      <c r="H901" s="121" t="str">
        <f t="shared" si="46"/>
        <v/>
      </c>
      <c r="I901" s="122"/>
      <c r="J901" s="123" t="s">
        <v>11</v>
      </c>
      <c r="L901" s="75">
        <f>G901*(1-'FORM-I'!$V$22/100)</f>
        <v>0</v>
      </c>
      <c r="AH901" s="306"/>
      <c r="AI901" s="305"/>
      <c r="AJ901" s="305"/>
      <c r="AK901" s="307"/>
      <c r="AL901" s="308"/>
    </row>
    <row r="902" spans="2:38" ht="14.4" hidden="1">
      <c r="B902" s="115"/>
      <c r="C902" s="116"/>
      <c r="D902" s="117"/>
      <c r="E902" s="118"/>
      <c r="F902" s="119"/>
      <c r="G902" s="120"/>
      <c r="H902" s="121" t="str">
        <f t="shared" si="46"/>
        <v/>
      </c>
      <c r="I902" s="122"/>
      <c r="J902" s="123" t="s">
        <v>11</v>
      </c>
      <c r="L902" s="75">
        <f>G902*(1-'FORM-I'!$V$22/100)</f>
        <v>0</v>
      </c>
      <c r="AH902" s="306"/>
      <c r="AI902" s="305"/>
      <c r="AJ902" s="305"/>
      <c r="AK902" s="307"/>
      <c r="AL902" s="308"/>
    </row>
    <row r="903" spans="2:38" ht="14.4" hidden="1">
      <c r="B903" s="115"/>
      <c r="C903" s="116"/>
      <c r="D903" s="117"/>
      <c r="E903" s="118"/>
      <c r="F903" s="119"/>
      <c r="G903" s="120"/>
      <c r="H903" s="121" t="str">
        <f t="shared" si="46"/>
        <v/>
      </c>
      <c r="I903" s="122"/>
      <c r="J903" s="123" t="s">
        <v>11</v>
      </c>
      <c r="L903" s="75">
        <f>G903*(1-'FORM-I'!$V$22/100)</f>
        <v>0</v>
      </c>
      <c r="AH903" s="306"/>
      <c r="AI903" s="305"/>
      <c r="AJ903" s="305"/>
      <c r="AK903" s="307"/>
      <c r="AL903" s="308"/>
    </row>
    <row r="904" spans="2:38" ht="14.4" hidden="1">
      <c r="B904" s="115"/>
      <c r="C904" s="116"/>
      <c r="D904" s="117"/>
      <c r="E904" s="118"/>
      <c r="F904" s="119"/>
      <c r="G904" s="120"/>
      <c r="H904" s="121" t="str">
        <f t="shared" si="46"/>
        <v/>
      </c>
      <c r="I904" s="122"/>
      <c r="J904" s="123" t="s">
        <v>11</v>
      </c>
      <c r="L904" s="75">
        <f>G904*(1-'FORM-I'!$V$22/100)</f>
        <v>0</v>
      </c>
      <c r="AH904" s="306"/>
      <c r="AI904" s="305"/>
      <c r="AJ904" s="305"/>
      <c r="AK904" s="307"/>
      <c r="AL904" s="308"/>
    </row>
    <row r="905" spans="2:38" ht="14.4" hidden="1">
      <c r="B905" s="115"/>
      <c r="C905" s="116"/>
      <c r="D905" s="117"/>
      <c r="E905" s="118"/>
      <c r="F905" s="119"/>
      <c r="G905" s="120"/>
      <c r="H905" s="121" t="str">
        <f t="shared" si="46"/>
        <v/>
      </c>
      <c r="I905" s="122"/>
      <c r="J905" s="123" t="s">
        <v>11</v>
      </c>
      <c r="L905" s="75">
        <f>G905*(1-'FORM-I'!$V$22/100)</f>
        <v>0</v>
      </c>
      <c r="AH905" s="306"/>
      <c r="AI905" s="305"/>
      <c r="AJ905" s="305"/>
      <c r="AK905" s="307"/>
      <c r="AL905" s="308"/>
    </row>
    <row r="906" spans="2:38" ht="14.4" hidden="1">
      <c r="B906" s="115"/>
      <c r="C906" s="116"/>
      <c r="D906" s="117"/>
      <c r="E906" s="118"/>
      <c r="F906" s="119"/>
      <c r="G906" s="120"/>
      <c r="H906" s="121" t="str">
        <f t="shared" si="46"/>
        <v/>
      </c>
      <c r="I906" s="122"/>
      <c r="J906" s="123" t="s">
        <v>11</v>
      </c>
      <c r="L906" s="75">
        <f>G906*(1-'FORM-I'!$V$22/100)</f>
        <v>0</v>
      </c>
      <c r="AH906" s="306"/>
      <c r="AI906" s="305"/>
      <c r="AJ906" s="305"/>
      <c r="AK906" s="307"/>
      <c r="AL906" s="308"/>
    </row>
    <row r="907" spans="2:38" ht="14.4" hidden="1">
      <c r="B907" s="115"/>
      <c r="C907" s="116"/>
      <c r="D907" s="117"/>
      <c r="E907" s="118"/>
      <c r="F907" s="119"/>
      <c r="G907" s="120"/>
      <c r="H907" s="121" t="str">
        <f t="shared" si="46"/>
        <v/>
      </c>
      <c r="I907" s="122"/>
      <c r="J907" s="123" t="s">
        <v>11</v>
      </c>
      <c r="L907" s="75">
        <f>G907*(1-'FORM-I'!$V$22/100)</f>
        <v>0</v>
      </c>
      <c r="AH907" s="306"/>
      <c r="AI907" s="305"/>
      <c r="AJ907" s="305"/>
      <c r="AK907" s="307"/>
      <c r="AL907" s="308"/>
    </row>
    <row r="908" spans="2:38" ht="14.4" hidden="1">
      <c r="B908" s="115"/>
      <c r="C908" s="116"/>
      <c r="D908" s="117"/>
      <c r="E908" s="118"/>
      <c r="F908" s="119"/>
      <c r="G908" s="120"/>
      <c r="H908" s="121" t="str">
        <f t="shared" si="46"/>
        <v/>
      </c>
      <c r="I908" s="122"/>
      <c r="J908" s="123" t="s">
        <v>11</v>
      </c>
      <c r="L908" s="75">
        <f>G908*(1-'FORM-I'!$V$22/100)</f>
        <v>0</v>
      </c>
      <c r="AH908" s="306"/>
      <c r="AI908" s="305"/>
      <c r="AJ908" s="305"/>
      <c r="AK908" s="307"/>
      <c r="AL908" s="308"/>
    </row>
    <row r="909" spans="2:38" ht="14.4" hidden="1">
      <c r="B909" s="115"/>
      <c r="C909" s="116"/>
      <c r="D909" s="117"/>
      <c r="E909" s="118"/>
      <c r="F909" s="119"/>
      <c r="G909" s="120"/>
      <c r="H909" s="121" t="str">
        <f t="shared" si="46"/>
        <v/>
      </c>
      <c r="I909" s="122"/>
      <c r="J909" s="123" t="s">
        <v>11</v>
      </c>
      <c r="L909" s="75">
        <f>G909*(1-'FORM-I'!$V$22/100)</f>
        <v>0</v>
      </c>
      <c r="AH909" s="306"/>
      <c r="AI909" s="305"/>
      <c r="AJ909" s="305"/>
      <c r="AK909" s="307"/>
      <c r="AL909" s="308"/>
    </row>
    <row r="910" spans="2:38" ht="14.4" hidden="1">
      <c r="B910" s="115"/>
      <c r="C910" s="116"/>
      <c r="D910" s="117"/>
      <c r="E910" s="118"/>
      <c r="F910" s="119"/>
      <c r="G910" s="120"/>
      <c r="H910" s="121" t="str">
        <f t="shared" si="46"/>
        <v/>
      </c>
      <c r="I910" s="122"/>
      <c r="J910" s="123" t="s">
        <v>11</v>
      </c>
      <c r="L910" s="75">
        <f>G910*(1-'FORM-I'!$V$22/100)</f>
        <v>0</v>
      </c>
      <c r="AH910" s="306"/>
      <c r="AI910" s="305"/>
      <c r="AJ910" s="305"/>
      <c r="AK910" s="307"/>
      <c r="AL910" s="308"/>
    </row>
    <row r="911" spans="2:38" ht="14.4" hidden="1">
      <c r="B911" s="115"/>
      <c r="C911" s="116"/>
      <c r="D911" s="117"/>
      <c r="E911" s="118"/>
      <c r="F911" s="119"/>
      <c r="G911" s="120"/>
      <c r="H911" s="121" t="str">
        <f t="shared" si="46"/>
        <v/>
      </c>
      <c r="I911" s="122"/>
      <c r="J911" s="123" t="s">
        <v>11</v>
      </c>
      <c r="L911" s="75">
        <f>G911*(1-'FORM-I'!$V$22/100)</f>
        <v>0</v>
      </c>
      <c r="AH911" s="306"/>
      <c r="AI911" s="305"/>
      <c r="AJ911" s="305"/>
      <c r="AK911" s="307"/>
      <c r="AL911" s="308"/>
    </row>
    <row r="912" spans="2:38" ht="14.4" hidden="1">
      <c r="B912" s="115"/>
      <c r="C912" s="116"/>
      <c r="D912" s="117"/>
      <c r="E912" s="118"/>
      <c r="F912" s="119"/>
      <c r="G912" s="120"/>
      <c r="H912" s="121" t="str">
        <f t="shared" si="46"/>
        <v/>
      </c>
      <c r="I912" s="122"/>
      <c r="J912" s="123" t="s">
        <v>11</v>
      </c>
      <c r="L912" s="75">
        <f>G912*(1-'FORM-I'!$V$22/100)</f>
        <v>0</v>
      </c>
      <c r="AH912" s="306"/>
      <c r="AI912" s="305"/>
      <c r="AJ912" s="305"/>
      <c r="AK912" s="307"/>
      <c r="AL912" s="308"/>
    </row>
    <row r="913" spans="2:38" ht="14.4" hidden="1">
      <c r="B913" s="115"/>
      <c r="C913" s="116"/>
      <c r="D913" s="117"/>
      <c r="E913" s="118"/>
      <c r="F913" s="119"/>
      <c r="G913" s="120"/>
      <c r="H913" s="121" t="str">
        <f t="shared" si="46"/>
        <v/>
      </c>
      <c r="I913" s="122"/>
      <c r="J913" s="123" t="s">
        <v>11</v>
      </c>
      <c r="L913" s="75">
        <f>G913*(1-'FORM-I'!$V$22/100)</f>
        <v>0</v>
      </c>
      <c r="AH913" s="306"/>
      <c r="AI913" s="305"/>
      <c r="AJ913" s="305"/>
      <c r="AK913" s="307"/>
      <c r="AL913" s="308"/>
    </row>
    <row r="914" spans="2:38" ht="14.4" hidden="1">
      <c r="B914" s="115"/>
      <c r="C914" s="116"/>
      <c r="D914" s="117"/>
      <c r="E914" s="118"/>
      <c r="F914" s="119"/>
      <c r="G914" s="120"/>
      <c r="H914" s="121" t="str">
        <f t="shared" si="46"/>
        <v/>
      </c>
      <c r="I914" s="122"/>
      <c r="J914" s="123" t="s">
        <v>11</v>
      </c>
      <c r="L914" s="75">
        <f>G914*(1-'FORM-I'!$V$22/100)</f>
        <v>0</v>
      </c>
      <c r="AH914" s="306"/>
      <c r="AI914" s="305"/>
      <c r="AJ914" s="305"/>
      <c r="AK914" s="307"/>
      <c r="AL914" s="308"/>
    </row>
    <row r="915" spans="2:38" ht="14.4" hidden="1">
      <c r="B915" s="115"/>
      <c r="C915" s="116"/>
      <c r="D915" s="117"/>
      <c r="E915" s="118"/>
      <c r="F915" s="119"/>
      <c r="G915" s="120"/>
      <c r="H915" s="121" t="str">
        <f t="shared" si="46"/>
        <v/>
      </c>
      <c r="I915" s="122"/>
      <c r="J915" s="123" t="s">
        <v>11</v>
      </c>
      <c r="L915" s="75">
        <f>G915*(1-'FORM-I'!$V$22/100)</f>
        <v>0</v>
      </c>
      <c r="AH915" s="306"/>
      <c r="AI915" s="305"/>
      <c r="AJ915" s="305"/>
      <c r="AK915" s="307"/>
      <c r="AL915" s="308"/>
    </row>
    <row r="916" spans="2:38" ht="14.4" hidden="1">
      <c r="B916" s="115"/>
      <c r="C916" s="116"/>
      <c r="D916" s="117"/>
      <c r="E916" s="118"/>
      <c r="F916" s="119"/>
      <c r="G916" s="120"/>
      <c r="H916" s="121" t="str">
        <f t="shared" si="46"/>
        <v/>
      </c>
      <c r="I916" s="122"/>
      <c r="J916" s="123" t="s">
        <v>11</v>
      </c>
      <c r="L916" s="75">
        <f>G916*(1-'FORM-I'!$V$22/100)</f>
        <v>0</v>
      </c>
      <c r="AH916" s="306"/>
      <c r="AI916" s="305"/>
      <c r="AJ916" s="305"/>
      <c r="AK916" s="307"/>
      <c r="AL916" s="308"/>
    </row>
    <row r="917" spans="2:38" ht="14.4" hidden="1">
      <c r="B917" s="115"/>
      <c r="C917" s="116"/>
      <c r="D917" s="117"/>
      <c r="E917" s="118"/>
      <c r="F917" s="119"/>
      <c r="G917" s="120"/>
      <c r="H917" s="121" t="str">
        <f t="shared" si="46"/>
        <v/>
      </c>
      <c r="I917" s="122"/>
      <c r="J917" s="123" t="s">
        <v>11</v>
      </c>
      <c r="L917" s="75">
        <f>G917*(1-'FORM-I'!$V$22/100)</f>
        <v>0</v>
      </c>
      <c r="AH917" s="306"/>
      <c r="AI917" s="305"/>
      <c r="AJ917" s="305"/>
      <c r="AK917" s="307"/>
      <c r="AL917" s="308"/>
    </row>
    <row r="918" spans="2:38" ht="14.4" hidden="1">
      <c r="B918" s="115"/>
      <c r="C918" s="116"/>
      <c r="D918" s="117"/>
      <c r="E918" s="118"/>
      <c r="F918" s="119"/>
      <c r="G918" s="120"/>
      <c r="H918" s="121" t="str">
        <f t="shared" si="46"/>
        <v/>
      </c>
      <c r="I918" s="122"/>
      <c r="J918" s="123" t="s">
        <v>11</v>
      </c>
      <c r="L918" s="75">
        <f>G918*(1-'FORM-I'!$V$22/100)</f>
        <v>0</v>
      </c>
      <c r="AH918" s="306"/>
      <c r="AI918" s="305"/>
      <c r="AJ918" s="305"/>
      <c r="AK918" s="307"/>
      <c r="AL918" s="308"/>
    </row>
    <row r="919" spans="2:38" ht="14.4" hidden="1">
      <c r="B919" s="115"/>
      <c r="C919" s="116"/>
      <c r="D919" s="117"/>
      <c r="E919" s="118"/>
      <c r="F919" s="119"/>
      <c r="G919" s="120"/>
      <c r="H919" s="121" t="str">
        <f t="shared" si="46"/>
        <v/>
      </c>
      <c r="I919" s="122"/>
      <c r="J919" s="123" t="s">
        <v>11</v>
      </c>
      <c r="L919" s="75">
        <f>G919*(1-'FORM-I'!$V$22/100)</f>
        <v>0</v>
      </c>
      <c r="AH919" s="306"/>
      <c r="AI919" s="305"/>
      <c r="AJ919" s="305"/>
      <c r="AK919" s="307"/>
      <c r="AL919" s="308"/>
    </row>
    <row r="920" spans="2:38" ht="14.4" hidden="1">
      <c r="B920" s="115"/>
      <c r="C920" s="116"/>
      <c r="D920" s="117"/>
      <c r="E920" s="118"/>
      <c r="F920" s="119"/>
      <c r="G920" s="120"/>
      <c r="H920" s="121" t="str">
        <f t="shared" si="46"/>
        <v/>
      </c>
      <c r="I920" s="122"/>
      <c r="J920" s="123" t="s">
        <v>11</v>
      </c>
      <c r="L920" s="75">
        <f>G920*(1-'FORM-I'!$V$22/100)</f>
        <v>0</v>
      </c>
      <c r="AH920" s="306"/>
      <c r="AI920" s="305"/>
      <c r="AJ920" s="305"/>
      <c r="AK920" s="307"/>
      <c r="AL920" s="308"/>
    </row>
    <row r="921" spans="2:38" ht="14.4" hidden="1">
      <c r="B921" s="115"/>
      <c r="C921" s="116"/>
      <c r="D921" s="117"/>
      <c r="E921" s="118"/>
      <c r="F921" s="119"/>
      <c r="G921" s="120"/>
      <c r="H921" s="121" t="str">
        <f t="shared" si="46"/>
        <v/>
      </c>
      <c r="I921" s="122"/>
      <c r="J921" s="123" t="s">
        <v>11</v>
      </c>
      <c r="L921" s="75">
        <f>G921*(1-'FORM-I'!$V$22/100)</f>
        <v>0</v>
      </c>
      <c r="AH921" s="306"/>
      <c r="AI921" s="305"/>
      <c r="AJ921" s="305"/>
      <c r="AK921" s="307"/>
      <c r="AL921" s="308"/>
    </row>
    <row r="922" spans="2:38" ht="14.4" hidden="1">
      <c r="B922" s="115"/>
      <c r="C922" s="116"/>
      <c r="D922" s="117"/>
      <c r="E922" s="118"/>
      <c r="F922" s="119"/>
      <c r="G922" s="120"/>
      <c r="H922" s="121" t="str">
        <f t="shared" si="46"/>
        <v/>
      </c>
      <c r="I922" s="122"/>
      <c r="J922" s="123" t="s">
        <v>11</v>
      </c>
      <c r="L922" s="75">
        <f>G922*(1-'FORM-I'!$V$22/100)</f>
        <v>0</v>
      </c>
      <c r="AH922" s="306"/>
      <c r="AI922" s="305"/>
      <c r="AJ922" s="305"/>
      <c r="AK922" s="307"/>
      <c r="AL922" s="308"/>
    </row>
    <row r="923" spans="2:38" ht="14.4" hidden="1">
      <c r="B923" s="115"/>
      <c r="C923" s="116"/>
      <c r="D923" s="117"/>
      <c r="E923" s="118"/>
      <c r="F923" s="119"/>
      <c r="G923" s="120"/>
      <c r="H923" s="121" t="str">
        <f t="shared" si="46"/>
        <v/>
      </c>
      <c r="I923" s="122"/>
      <c r="J923" s="123" t="s">
        <v>11</v>
      </c>
      <c r="L923" s="75">
        <f>G923*(1-'FORM-I'!$V$22/100)</f>
        <v>0</v>
      </c>
      <c r="AH923" s="306"/>
      <c r="AI923" s="305"/>
      <c r="AJ923" s="305"/>
      <c r="AK923" s="307"/>
      <c r="AL923" s="308"/>
    </row>
    <row r="924" spans="2:38" ht="14.4" hidden="1">
      <c r="B924" s="115"/>
      <c r="C924" s="116"/>
      <c r="D924" s="117"/>
      <c r="E924" s="118"/>
      <c r="F924" s="119"/>
      <c r="G924" s="120"/>
      <c r="H924" s="121" t="str">
        <f t="shared" si="46"/>
        <v/>
      </c>
      <c r="I924" s="122"/>
      <c r="J924" s="123" t="s">
        <v>11</v>
      </c>
      <c r="L924" s="75">
        <f>G924*(1-'FORM-I'!$V$22/100)</f>
        <v>0</v>
      </c>
      <c r="AH924" s="306"/>
      <c r="AI924" s="305"/>
      <c r="AJ924" s="305"/>
      <c r="AK924" s="307"/>
      <c r="AL924" s="308"/>
    </row>
    <row r="925" spans="2:38" ht="14.4" hidden="1">
      <c r="B925" s="115"/>
      <c r="C925" s="116"/>
      <c r="D925" s="117"/>
      <c r="E925" s="118"/>
      <c r="F925" s="119"/>
      <c r="G925" s="120"/>
      <c r="H925" s="121" t="str">
        <f t="shared" si="46"/>
        <v/>
      </c>
      <c r="I925" s="122"/>
      <c r="J925" s="123" t="s">
        <v>11</v>
      </c>
      <c r="L925" s="75">
        <f>G925*(1-'FORM-I'!$V$22/100)</f>
        <v>0</v>
      </c>
      <c r="AH925" s="306"/>
      <c r="AI925" s="305"/>
      <c r="AJ925" s="305"/>
      <c r="AK925" s="307"/>
      <c r="AL925" s="308"/>
    </row>
    <row r="926" spans="2:38" ht="14.4" hidden="1">
      <c r="B926" s="115"/>
      <c r="C926" s="116"/>
      <c r="D926" s="117"/>
      <c r="E926" s="118"/>
      <c r="F926" s="119"/>
      <c r="G926" s="120"/>
      <c r="H926" s="121" t="str">
        <f t="shared" si="46"/>
        <v/>
      </c>
      <c r="I926" s="122"/>
      <c r="J926" s="123" t="s">
        <v>11</v>
      </c>
      <c r="L926" s="75">
        <f>G926*(1-'FORM-I'!$V$22/100)</f>
        <v>0</v>
      </c>
      <c r="AH926" s="306"/>
      <c r="AI926" s="305"/>
      <c r="AJ926" s="305"/>
      <c r="AK926" s="307"/>
      <c r="AL926" s="308"/>
    </row>
    <row r="927" spans="2:38" ht="14.4" hidden="1">
      <c r="B927" s="115"/>
      <c r="C927" s="116"/>
      <c r="D927" s="117"/>
      <c r="E927" s="118"/>
      <c r="F927" s="119"/>
      <c r="G927" s="120"/>
      <c r="H927" s="121" t="str">
        <f t="shared" si="46"/>
        <v/>
      </c>
      <c r="I927" s="122"/>
      <c r="J927" s="123" t="s">
        <v>11</v>
      </c>
      <c r="L927" s="75">
        <f>G927*(1-'FORM-I'!$V$22/100)</f>
        <v>0</v>
      </c>
      <c r="AH927" s="306"/>
      <c r="AI927" s="305"/>
      <c r="AJ927" s="305"/>
      <c r="AK927" s="307"/>
      <c r="AL927" s="308"/>
    </row>
    <row r="928" spans="2:38" ht="14.4" hidden="1">
      <c r="B928" s="115"/>
      <c r="C928" s="116"/>
      <c r="D928" s="117"/>
      <c r="E928" s="118"/>
      <c r="F928" s="119"/>
      <c r="G928" s="120"/>
      <c r="H928" s="121" t="str">
        <f t="shared" si="46"/>
        <v/>
      </c>
      <c r="I928" s="122"/>
      <c r="J928" s="123" t="s">
        <v>11</v>
      </c>
      <c r="L928" s="75">
        <f>G928*(1-'FORM-I'!$V$22/100)</f>
        <v>0</v>
      </c>
      <c r="AH928" s="306"/>
      <c r="AI928" s="305"/>
      <c r="AJ928" s="305"/>
      <c r="AK928" s="307"/>
      <c r="AL928" s="308"/>
    </row>
    <row r="929" spans="2:38" ht="14.4" hidden="1">
      <c r="B929" s="115"/>
      <c r="C929" s="116"/>
      <c r="D929" s="117"/>
      <c r="E929" s="118"/>
      <c r="F929" s="119"/>
      <c r="G929" s="120"/>
      <c r="H929" s="121" t="str">
        <f t="shared" si="46"/>
        <v/>
      </c>
      <c r="I929" s="122"/>
      <c r="J929" s="123" t="s">
        <v>11</v>
      </c>
      <c r="L929" s="75">
        <f>G929*(1-'FORM-I'!$V$22/100)</f>
        <v>0</v>
      </c>
      <c r="AH929" s="306"/>
      <c r="AI929" s="305"/>
      <c r="AJ929" s="305"/>
      <c r="AK929" s="307"/>
      <c r="AL929" s="308"/>
    </row>
    <row r="930" spans="2:38" ht="14.4" hidden="1">
      <c r="B930" s="115"/>
      <c r="C930" s="116"/>
      <c r="D930" s="117"/>
      <c r="E930" s="118"/>
      <c r="F930" s="119"/>
      <c r="G930" s="120"/>
      <c r="H930" s="121" t="str">
        <f t="shared" si="46"/>
        <v/>
      </c>
      <c r="I930" s="122"/>
      <c r="J930" s="123" t="s">
        <v>11</v>
      </c>
      <c r="L930" s="75">
        <f>G930*(1-'FORM-I'!$V$22/100)</f>
        <v>0</v>
      </c>
      <c r="AH930" s="306"/>
      <c r="AI930" s="305"/>
      <c r="AJ930" s="305"/>
      <c r="AK930" s="307"/>
      <c r="AL930" s="308"/>
    </row>
    <row r="931" spans="2:38" ht="14.4" hidden="1">
      <c r="B931" s="115"/>
      <c r="C931" s="116"/>
      <c r="D931" s="117"/>
      <c r="E931" s="118"/>
      <c r="F931" s="119"/>
      <c r="G931" s="120"/>
      <c r="H931" s="121" t="str">
        <f t="shared" si="46"/>
        <v/>
      </c>
      <c r="I931" s="122"/>
      <c r="J931" s="123" t="s">
        <v>11</v>
      </c>
      <c r="L931" s="75">
        <f>G931*(1-'FORM-I'!$V$22/100)</f>
        <v>0</v>
      </c>
      <c r="AH931" s="306"/>
      <c r="AI931" s="305"/>
      <c r="AJ931" s="305"/>
      <c r="AK931" s="307"/>
      <c r="AL931" s="308"/>
    </row>
    <row r="932" spans="2:38" ht="14.4" hidden="1">
      <c r="B932" s="115"/>
      <c r="C932" s="116"/>
      <c r="D932" s="117"/>
      <c r="E932" s="118"/>
      <c r="F932" s="119"/>
      <c r="G932" s="120"/>
      <c r="H932" s="121" t="str">
        <f t="shared" si="46"/>
        <v/>
      </c>
      <c r="I932" s="122"/>
      <c r="J932" s="123" t="s">
        <v>11</v>
      </c>
      <c r="L932" s="75">
        <f>G932*(1-'FORM-I'!$V$22/100)</f>
        <v>0</v>
      </c>
      <c r="AH932" s="306"/>
      <c r="AI932" s="305"/>
      <c r="AJ932" s="305"/>
      <c r="AK932" s="307"/>
      <c r="AL932" s="308"/>
    </row>
    <row r="933" spans="2:38" ht="14.4" hidden="1">
      <c r="B933" s="115"/>
      <c r="C933" s="116"/>
      <c r="D933" s="117"/>
      <c r="E933" s="118"/>
      <c r="F933" s="119"/>
      <c r="G933" s="120"/>
      <c r="H933" s="121" t="str">
        <f t="shared" si="46"/>
        <v/>
      </c>
      <c r="I933" s="122"/>
      <c r="J933" s="123" t="s">
        <v>11</v>
      </c>
      <c r="L933" s="75">
        <f>G933*(1-'FORM-I'!$V$22/100)</f>
        <v>0</v>
      </c>
      <c r="AH933" s="306"/>
      <c r="AI933" s="305"/>
      <c r="AJ933" s="305"/>
      <c r="AK933" s="307"/>
      <c r="AL933" s="308"/>
    </row>
    <row r="934" spans="2:38" ht="14.4" hidden="1">
      <c r="B934" s="115"/>
      <c r="C934" s="116"/>
      <c r="D934" s="117"/>
      <c r="E934" s="118"/>
      <c r="F934" s="119"/>
      <c r="G934" s="120"/>
      <c r="H934" s="121" t="str">
        <f t="shared" si="46"/>
        <v/>
      </c>
      <c r="I934" s="122"/>
      <c r="J934" s="123" t="s">
        <v>11</v>
      </c>
      <c r="L934" s="75">
        <f>G934*(1-'FORM-I'!$V$22/100)</f>
        <v>0</v>
      </c>
      <c r="AH934" s="306"/>
      <c r="AI934" s="305"/>
      <c r="AJ934" s="305"/>
      <c r="AK934" s="307"/>
      <c r="AL934" s="308"/>
    </row>
    <row r="935" spans="2:38" ht="14.4" hidden="1">
      <c r="B935" s="115"/>
      <c r="C935" s="116"/>
      <c r="D935" s="117"/>
      <c r="E935" s="118"/>
      <c r="F935" s="119"/>
      <c r="G935" s="120"/>
      <c r="H935" s="121" t="str">
        <f t="shared" si="46"/>
        <v/>
      </c>
      <c r="I935" s="122"/>
      <c r="J935" s="123" t="s">
        <v>11</v>
      </c>
      <c r="L935" s="75">
        <f>G935*(1-'FORM-I'!$V$22/100)</f>
        <v>0</v>
      </c>
      <c r="AH935" s="306"/>
      <c r="AI935" s="305"/>
      <c r="AJ935" s="305"/>
      <c r="AK935" s="307"/>
      <c r="AL935" s="308"/>
    </row>
    <row r="936" spans="2:38" ht="14.4" hidden="1">
      <c r="B936" s="115"/>
      <c r="C936" s="116"/>
      <c r="D936" s="117"/>
      <c r="E936" s="118"/>
      <c r="F936" s="119"/>
      <c r="G936" s="120"/>
      <c r="H936" s="121" t="str">
        <f t="shared" si="46"/>
        <v/>
      </c>
      <c r="I936" s="122"/>
      <c r="J936" s="123" t="s">
        <v>11</v>
      </c>
      <c r="L936" s="75">
        <f>G936*(1-'FORM-I'!$V$22/100)</f>
        <v>0</v>
      </c>
      <c r="AH936" s="306"/>
      <c r="AI936" s="305"/>
      <c r="AJ936" s="305"/>
      <c r="AK936" s="307"/>
      <c r="AL936" s="308"/>
    </row>
    <row r="937" spans="2:38" ht="14.4" hidden="1">
      <c r="B937" s="115"/>
      <c r="C937" s="116"/>
      <c r="D937" s="117"/>
      <c r="E937" s="118"/>
      <c r="F937" s="119"/>
      <c r="G937" s="120"/>
      <c r="H937" s="121" t="str">
        <f t="shared" si="46"/>
        <v/>
      </c>
      <c r="I937" s="122"/>
      <c r="J937" s="123" t="s">
        <v>11</v>
      </c>
      <c r="L937" s="75">
        <f>G937*(1-'FORM-I'!$V$22/100)</f>
        <v>0</v>
      </c>
      <c r="AH937" s="306"/>
      <c r="AI937" s="305"/>
      <c r="AJ937" s="305"/>
      <c r="AK937" s="307"/>
      <c r="AL937" s="308"/>
    </row>
    <row r="938" spans="2:38" ht="14.4" hidden="1">
      <c r="B938" s="115"/>
      <c r="C938" s="116"/>
      <c r="D938" s="117"/>
      <c r="E938" s="118"/>
      <c r="F938" s="119"/>
      <c r="G938" s="120"/>
      <c r="H938" s="121" t="str">
        <f t="shared" si="46"/>
        <v/>
      </c>
      <c r="I938" s="122"/>
      <c r="J938" s="123" t="s">
        <v>11</v>
      </c>
      <c r="L938" s="75">
        <f>G938*(1-'FORM-I'!$V$22/100)</f>
        <v>0</v>
      </c>
      <c r="AH938" s="306"/>
      <c r="AI938" s="305"/>
      <c r="AJ938" s="305"/>
      <c r="AK938" s="307"/>
      <c r="AL938" s="308"/>
    </row>
    <row r="939" spans="2:38" ht="14.4" hidden="1">
      <c r="B939" s="115"/>
      <c r="C939" s="116"/>
      <c r="D939" s="117"/>
      <c r="E939" s="118"/>
      <c r="F939" s="119"/>
      <c r="G939" s="120"/>
      <c r="H939" s="121" t="str">
        <f t="shared" si="46"/>
        <v/>
      </c>
      <c r="I939" s="122"/>
      <c r="J939" s="123" t="s">
        <v>11</v>
      </c>
      <c r="L939" s="75">
        <f>G939*(1-'FORM-I'!$V$22/100)</f>
        <v>0</v>
      </c>
      <c r="AH939" s="306"/>
      <c r="AI939" s="305"/>
      <c r="AJ939" s="305"/>
      <c r="AK939" s="307"/>
      <c r="AL939" s="308"/>
    </row>
    <row r="940" spans="2:38" ht="14.4" hidden="1">
      <c r="B940" s="115"/>
      <c r="C940" s="116"/>
      <c r="D940" s="117"/>
      <c r="E940" s="118"/>
      <c r="F940" s="119"/>
      <c r="G940" s="120"/>
      <c r="H940" s="121" t="str">
        <f t="shared" si="46"/>
        <v/>
      </c>
      <c r="I940" s="122"/>
      <c r="J940" s="123" t="s">
        <v>11</v>
      </c>
      <c r="L940" s="75">
        <f>G940*(1-'FORM-I'!$V$22/100)</f>
        <v>0</v>
      </c>
      <c r="AH940" s="306"/>
      <c r="AI940" s="305"/>
      <c r="AJ940" s="305"/>
      <c r="AK940" s="307"/>
      <c r="AL940" s="308"/>
    </row>
    <row r="941" spans="2:38" ht="14.4" hidden="1">
      <c r="B941" s="115"/>
      <c r="C941" s="116"/>
      <c r="D941" s="117"/>
      <c r="E941" s="118"/>
      <c r="F941" s="119"/>
      <c r="G941" s="120"/>
      <c r="H941" s="121" t="str">
        <f t="shared" si="46"/>
        <v/>
      </c>
      <c r="I941" s="122"/>
      <c r="J941" s="123" t="s">
        <v>11</v>
      </c>
      <c r="L941" s="75">
        <f>G941*(1-'FORM-I'!$V$22/100)</f>
        <v>0</v>
      </c>
      <c r="AH941" s="306"/>
      <c r="AI941" s="305"/>
      <c r="AJ941" s="305"/>
      <c r="AK941" s="307"/>
      <c r="AL941" s="308"/>
    </row>
    <row r="942" spans="2:38" ht="14.4" hidden="1">
      <c r="B942" s="115"/>
      <c r="C942" s="116"/>
      <c r="D942" s="117"/>
      <c r="E942" s="118"/>
      <c r="F942" s="119"/>
      <c r="G942" s="120"/>
      <c r="H942" s="121" t="str">
        <f t="shared" si="46"/>
        <v/>
      </c>
      <c r="I942" s="122"/>
      <c r="J942" s="123" t="s">
        <v>11</v>
      </c>
      <c r="L942" s="75">
        <f>G942*(1-'FORM-I'!$V$22/100)</f>
        <v>0</v>
      </c>
      <c r="AH942" s="306"/>
      <c r="AI942" s="305"/>
      <c r="AJ942" s="305"/>
      <c r="AK942" s="307"/>
      <c r="AL942" s="308"/>
    </row>
    <row r="943" spans="2:38" ht="14.4" hidden="1">
      <c r="B943" s="115"/>
      <c r="C943" s="116"/>
      <c r="D943" s="117"/>
      <c r="E943" s="118"/>
      <c r="F943" s="119"/>
      <c r="G943" s="120"/>
      <c r="H943" s="121" t="str">
        <f t="shared" si="46"/>
        <v/>
      </c>
      <c r="I943" s="122"/>
      <c r="J943" s="123" t="s">
        <v>11</v>
      </c>
      <c r="L943" s="75">
        <f>G943*(1-'FORM-I'!$V$22/100)</f>
        <v>0</v>
      </c>
      <c r="AH943" s="306"/>
      <c r="AI943" s="305"/>
      <c r="AJ943" s="305"/>
      <c r="AK943" s="307"/>
      <c r="AL943" s="308"/>
    </row>
    <row r="944" spans="2:38" ht="14.4" hidden="1">
      <c r="B944" s="115"/>
      <c r="C944" s="116"/>
      <c r="D944" s="117"/>
      <c r="E944" s="118"/>
      <c r="F944" s="119"/>
      <c r="G944" s="120"/>
      <c r="H944" s="121" t="str">
        <f t="shared" si="46"/>
        <v/>
      </c>
      <c r="I944" s="122"/>
      <c r="J944" s="123" t="s">
        <v>11</v>
      </c>
      <c r="L944" s="75">
        <f>G944*(1-'FORM-I'!$V$22/100)</f>
        <v>0</v>
      </c>
      <c r="AH944" s="306"/>
      <c r="AI944" s="305"/>
      <c r="AJ944" s="305"/>
      <c r="AK944" s="307"/>
      <c r="AL944" s="308"/>
    </row>
    <row r="945" spans="2:38" ht="14.4" hidden="1">
      <c r="B945" s="115"/>
      <c r="C945" s="116"/>
      <c r="D945" s="117"/>
      <c r="E945" s="118"/>
      <c r="F945" s="119"/>
      <c r="G945" s="120"/>
      <c r="H945" s="121" t="str">
        <f t="shared" ref="H945:H1008" si="47">IF(G945="","",$H$10)</f>
        <v/>
      </c>
      <c r="I945" s="122"/>
      <c r="J945" s="123" t="s">
        <v>11</v>
      </c>
      <c r="L945" s="75">
        <f>G945*(1-'FORM-I'!$V$22/100)</f>
        <v>0</v>
      </c>
      <c r="AH945" s="306"/>
      <c r="AI945" s="305"/>
      <c r="AJ945" s="305"/>
      <c r="AK945" s="307"/>
      <c r="AL945" s="308"/>
    </row>
    <row r="946" spans="2:38" ht="14.4" hidden="1">
      <c r="B946" s="115"/>
      <c r="C946" s="116"/>
      <c r="D946" s="117"/>
      <c r="E946" s="118"/>
      <c r="F946" s="119"/>
      <c r="G946" s="120"/>
      <c r="H946" s="121" t="str">
        <f t="shared" si="47"/>
        <v/>
      </c>
      <c r="I946" s="122"/>
      <c r="J946" s="123" t="s">
        <v>11</v>
      </c>
      <c r="L946" s="75">
        <f>G946*(1-'FORM-I'!$V$22/100)</f>
        <v>0</v>
      </c>
      <c r="AH946" s="306"/>
      <c r="AI946" s="305"/>
      <c r="AJ946" s="305"/>
      <c r="AK946" s="307"/>
      <c r="AL946" s="308"/>
    </row>
    <row r="947" spans="2:38" ht="14.4" hidden="1">
      <c r="B947" s="115"/>
      <c r="C947" s="116"/>
      <c r="D947" s="117"/>
      <c r="E947" s="118"/>
      <c r="F947" s="119"/>
      <c r="G947" s="120"/>
      <c r="H947" s="121" t="str">
        <f t="shared" si="47"/>
        <v/>
      </c>
      <c r="I947" s="122"/>
      <c r="J947" s="123" t="s">
        <v>11</v>
      </c>
      <c r="L947" s="75">
        <f>G947*(1-'FORM-I'!$V$22/100)</f>
        <v>0</v>
      </c>
      <c r="AH947" s="306"/>
      <c r="AI947" s="305"/>
      <c r="AJ947" s="305"/>
      <c r="AK947" s="307"/>
      <c r="AL947" s="308"/>
    </row>
    <row r="948" spans="2:38" ht="14.4" hidden="1">
      <c r="B948" s="115"/>
      <c r="C948" s="116"/>
      <c r="D948" s="117"/>
      <c r="E948" s="118"/>
      <c r="F948" s="119"/>
      <c r="G948" s="120"/>
      <c r="H948" s="121" t="str">
        <f t="shared" si="47"/>
        <v/>
      </c>
      <c r="I948" s="122"/>
      <c r="J948" s="123" t="s">
        <v>11</v>
      </c>
      <c r="L948" s="75">
        <f>G948*(1-'FORM-I'!$V$22/100)</f>
        <v>0</v>
      </c>
      <c r="AH948" s="306"/>
      <c r="AI948" s="305"/>
      <c r="AJ948" s="305"/>
      <c r="AK948" s="307"/>
      <c r="AL948" s="308"/>
    </row>
    <row r="949" spans="2:38" ht="14.4" hidden="1">
      <c r="B949" s="115"/>
      <c r="C949" s="116"/>
      <c r="D949" s="117"/>
      <c r="E949" s="118"/>
      <c r="F949" s="119"/>
      <c r="G949" s="120"/>
      <c r="H949" s="121" t="str">
        <f t="shared" si="47"/>
        <v/>
      </c>
      <c r="I949" s="122"/>
      <c r="J949" s="123" t="s">
        <v>11</v>
      </c>
      <c r="L949" s="75">
        <f>G949*(1-'FORM-I'!$V$22/100)</f>
        <v>0</v>
      </c>
      <c r="AH949" s="306"/>
      <c r="AI949" s="305"/>
      <c r="AJ949" s="305"/>
      <c r="AK949" s="307"/>
      <c r="AL949" s="308"/>
    </row>
    <row r="950" spans="2:38" ht="14.4" hidden="1">
      <c r="B950" s="115"/>
      <c r="C950" s="116"/>
      <c r="D950" s="117"/>
      <c r="E950" s="118"/>
      <c r="F950" s="119"/>
      <c r="G950" s="120"/>
      <c r="H950" s="121" t="str">
        <f t="shared" si="47"/>
        <v/>
      </c>
      <c r="I950" s="122"/>
      <c r="J950" s="123" t="s">
        <v>11</v>
      </c>
      <c r="L950" s="75">
        <f>G950*(1-'FORM-I'!$V$22/100)</f>
        <v>0</v>
      </c>
      <c r="AH950" s="306"/>
      <c r="AI950" s="305"/>
      <c r="AJ950" s="305"/>
      <c r="AK950" s="307"/>
      <c r="AL950" s="308"/>
    </row>
    <row r="951" spans="2:38" ht="14.4" hidden="1">
      <c r="B951" s="115"/>
      <c r="C951" s="116"/>
      <c r="D951" s="117"/>
      <c r="E951" s="118"/>
      <c r="F951" s="119"/>
      <c r="G951" s="120"/>
      <c r="H951" s="121" t="str">
        <f t="shared" si="47"/>
        <v/>
      </c>
      <c r="I951" s="122"/>
      <c r="J951" s="123" t="s">
        <v>11</v>
      </c>
      <c r="L951" s="75">
        <f>G951*(1-'FORM-I'!$V$22/100)</f>
        <v>0</v>
      </c>
      <c r="AH951" s="306"/>
      <c r="AI951" s="305"/>
      <c r="AJ951" s="305"/>
      <c r="AK951" s="307"/>
      <c r="AL951" s="308"/>
    </row>
    <row r="952" spans="2:38" ht="14.4" hidden="1">
      <c r="B952" s="115"/>
      <c r="C952" s="116"/>
      <c r="D952" s="117"/>
      <c r="E952" s="118"/>
      <c r="F952" s="119"/>
      <c r="G952" s="120"/>
      <c r="H952" s="121" t="str">
        <f t="shared" si="47"/>
        <v/>
      </c>
      <c r="I952" s="122"/>
      <c r="J952" s="123" t="s">
        <v>11</v>
      </c>
      <c r="L952" s="75">
        <f>G952*(1-'FORM-I'!$V$22/100)</f>
        <v>0</v>
      </c>
      <c r="AH952" s="306"/>
      <c r="AI952" s="305"/>
      <c r="AJ952" s="305"/>
      <c r="AK952" s="307"/>
      <c r="AL952" s="308"/>
    </row>
    <row r="953" spans="2:38" ht="14.4" hidden="1">
      <c r="B953" s="115"/>
      <c r="C953" s="116"/>
      <c r="D953" s="117"/>
      <c r="E953" s="118"/>
      <c r="F953" s="119"/>
      <c r="G953" s="120"/>
      <c r="H953" s="121" t="str">
        <f t="shared" si="47"/>
        <v/>
      </c>
      <c r="I953" s="122"/>
      <c r="J953" s="123" t="s">
        <v>11</v>
      </c>
      <c r="L953" s="75">
        <f>G953*(1-'FORM-I'!$V$22/100)</f>
        <v>0</v>
      </c>
      <c r="AH953" s="306"/>
      <c r="AI953" s="305"/>
      <c r="AJ953" s="305"/>
      <c r="AK953" s="307"/>
      <c r="AL953" s="308"/>
    </row>
    <row r="954" spans="2:38" ht="14.4" hidden="1">
      <c r="B954" s="115"/>
      <c r="C954" s="116"/>
      <c r="D954" s="117"/>
      <c r="E954" s="118"/>
      <c r="F954" s="119"/>
      <c r="G954" s="120"/>
      <c r="H954" s="121" t="str">
        <f t="shared" si="47"/>
        <v/>
      </c>
      <c r="I954" s="122"/>
      <c r="J954" s="123" t="s">
        <v>11</v>
      </c>
      <c r="L954" s="75">
        <f>G954*(1-'FORM-I'!$V$22/100)</f>
        <v>0</v>
      </c>
      <c r="AH954" s="306"/>
      <c r="AI954" s="305"/>
      <c r="AJ954" s="305"/>
      <c r="AK954" s="307"/>
      <c r="AL954" s="308"/>
    </row>
    <row r="955" spans="2:38" ht="14.4" hidden="1">
      <c r="B955" s="115"/>
      <c r="C955" s="116"/>
      <c r="D955" s="117"/>
      <c r="E955" s="118"/>
      <c r="F955" s="119"/>
      <c r="G955" s="120"/>
      <c r="H955" s="121" t="str">
        <f t="shared" si="47"/>
        <v/>
      </c>
      <c r="I955" s="122"/>
      <c r="J955" s="123" t="s">
        <v>11</v>
      </c>
      <c r="L955" s="75">
        <f>G955*(1-'FORM-I'!$V$22/100)</f>
        <v>0</v>
      </c>
      <c r="AH955" s="306"/>
      <c r="AI955" s="305"/>
      <c r="AJ955" s="305"/>
      <c r="AK955" s="307"/>
      <c r="AL955" s="308"/>
    </row>
    <row r="956" spans="2:38" ht="14.4" hidden="1">
      <c r="B956" s="115"/>
      <c r="C956" s="116"/>
      <c r="D956" s="117"/>
      <c r="E956" s="118"/>
      <c r="F956" s="119"/>
      <c r="G956" s="120"/>
      <c r="H956" s="121" t="str">
        <f t="shared" si="47"/>
        <v/>
      </c>
      <c r="I956" s="122"/>
      <c r="J956" s="123" t="s">
        <v>11</v>
      </c>
      <c r="L956" s="75">
        <f>G956*(1-'FORM-I'!$V$22/100)</f>
        <v>0</v>
      </c>
      <c r="AH956" s="306"/>
      <c r="AI956" s="305"/>
      <c r="AJ956" s="305"/>
      <c r="AK956" s="307"/>
      <c r="AL956" s="308"/>
    </row>
    <row r="957" spans="2:38" ht="14.4" hidden="1">
      <c r="B957" s="115"/>
      <c r="C957" s="116"/>
      <c r="D957" s="117"/>
      <c r="E957" s="118"/>
      <c r="F957" s="119"/>
      <c r="G957" s="120"/>
      <c r="H957" s="121" t="str">
        <f t="shared" si="47"/>
        <v/>
      </c>
      <c r="I957" s="122"/>
      <c r="J957" s="123" t="s">
        <v>11</v>
      </c>
      <c r="L957" s="75">
        <f>G957*(1-'FORM-I'!$V$22/100)</f>
        <v>0</v>
      </c>
      <c r="AH957" s="306"/>
      <c r="AI957" s="305"/>
      <c r="AJ957" s="305"/>
      <c r="AK957" s="307"/>
      <c r="AL957" s="308"/>
    </row>
    <row r="958" spans="2:38" ht="14.4" hidden="1">
      <c r="B958" s="115"/>
      <c r="C958" s="116"/>
      <c r="D958" s="117"/>
      <c r="E958" s="118"/>
      <c r="F958" s="119"/>
      <c r="G958" s="120"/>
      <c r="H958" s="121" t="str">
        <f t="shared" si="47"/>
        <v/>
      </c>
      <c r="I958" s="122"/>
      <c r="J958" s="123" t="s">
        <v>11</v>
      </c>
      <c r="L958" s="75">
        <f>G958*(1-'FORM-I'!$V$22/100)</f>
        <v>0</v>
      </c>
      <c r="AH958" s="306"/>
      <c r="AI958" s="305"/>
      <c r="AJ958" s="305"/>
      <c r="AK958" s="307"/>
      <c r="AL958" s="308"/>
    </row>
    <row r="959" spans="2:38" ht="14.4" hidden="1">
      <c r="B959" s="115"/>
      <c r="C959" s="116"/>
      <c r="D959" s="117"/>
      <c r="E959" s="118"/>
      <c r="F959" s="119"/>
      <c r="G959" s="120"/>
      <c r="H959" s="121" t="str">
        <f t="shared" si="47"/>
        <v/>
      </c>
      <c r="I959" s="122"/>
      <c r="J959" s="123" t="s">
        <v>11</v>
      </c>
      <c r="L959" s="75">
        <f>G959*(1-'FORM-I'!$V$22/100)</f>
        <v>0</v>
      </c>
      <c r="AH959" s="306"/>
      <c r="AI959" s="305"/>
      <c r="AJ959" s="305"/>
      <c r="AK959" s="307"/>
      <c r="AL959" s="308"/>
    </row>
    <row r="960" spans="2:38" ht="14.4" hidden="1">
      <c r="B960" s="115"/>
      <c r="C960" s="116"/>
      <c r="D960" s="117"/>
      <c r="E960" s="118"/>
      <c r="F960" s="119"/>
      <c r="G960" s="120"/>
      <c r="H960" s="121" t="str">
        <f t="shared" si="47"/>
        <v/>
      </c>
      <c r="I960" s="122"/>
      <c r="J960" s="123" t="s">
        <v>11</v>
      </c>
      <c r="L960" s="75">
        <f>G960*(1-'FORM-I'!$V$22/100)</f>
        <v>0</v>
      </c>
      <c r="AH960" s="306"/>
      <c r="AI960" s="305"/>
      <c r="AJ960" s="305"/>
      <c r="AK960" s="307"/>
      <c r="AL960" s="308"/>
    </row>
    <row r="961" spans="2:38" ht="14.4" hidden="1">
      <c r="B961" s="115"/>
      <c r="C961" s="116"/>
      <c r="D961" s="117"/>
      <c r="E961" s="118"/>
      <c r="F961" s="119"/>
      <c r="G961" s="120"/>
      <c r="H961" s="121" t="str">
        <f t="shared" si="47"/>
        <v/>
      </c>
      <c r="I961" s="122"/>
      <c r="J961" s="123" t="s">
        <v>11</v>
      </c>
      <c r="L961" s="75">
        <f>G961*(1-'FORM-I'!$V$22/100)</f>
        <v>0</v>
      </c>
      <c r="AH961" s="306"/>
      <c r="AI961" s="305"/>
      <c r="AJ961" s="305"/>
      <c r="AK961" s="307"/>
      <c r="AL961" s="308"/>
    </row>
    <row r="962" spans="2:38" ht="14.4" hidden="1">
      <c r="B962" s="115"/>
      <c r="C962" s="116"/>
      <c r="D962" s="117"/>
      <c r="E962" s="118"/>
      <c r="F962" s="119"/>
      <c r="G962" s="120"/>
      <c r="H962" s="121" t="str">
        <f t="shared" si="47"/>
        <v/>
      </c>
      <c r="I962" s="122"/>
      <c r="J962" s="123" t="s">
        <v>11</v>
      </c>
      <c r="L962" s="75">
        <f>G962*(1-'FORM-I'!$V$22/100)</f>
        <v>0</v>
      </c>
      <c r="AH962" s="306"/>
      <c r="AI962" s="305"/>
      <c r="AJ962" s="305"/>
      <c r="AK962" s="307"/>
      <c r="AL962" s="308"/>
    </row>
    <row r="963" spans="2:38" ht="14.4" hidden="1">
      <c r="B963" s="115"/>
      <c r="C963" s="116"/>
      <c r="D963" s="117"/>
      <c r="E963" s="118"/>
      <c r="F963" s="119"/>
      <c r="G963" s="120"/>
      <c r="H963" s="121" t="str">
        <f t="shared" si="47"/>
        <v/>
      </c>
      <c r="I963" s="122"/>
      <c r="J963" s="123" t="s">
        <v>11</v>
      </c>
      <c r="L963" s="75">
        <f>G963*(1-'FORM-I'!$V$22/100)</f>
        <v>0</v>
      </c>
      <c r="AH963" s="306"/>
      <c r="AI963" s="305"/>
      <c r="AJ963" s="305"/>
      <c r="AK963" s="307"/>
      <c r="AL963" s="308"/>
    </row>
    <row r="964" spans="2:38" ht="14.4" hidden="1">
      <c r="B964" s="115"/>
      <c r="C964" s="116"/>
      <c r="D964" s="117"/>
      <c r="E964" s="118"/>
      <c r="F964" s="119"/>
      <c r="G964" s="120"/>
      <c r="H964" s="121" t="str">
        <f t="shared" si="47"/>
        <v/>
      </c>
      <c r="I964" s="122"/>
      <c r="J964" s="123" t="s">
        <v>11</v>
      </c>
      <c r="L964" s="75">
        <f>G964*(1-'FORM-I'!$V$22/100)</f>
        <v>0</v>
      </c>
      <c r="AH964" s="306"/>
      <c r="AI964" s="305"/>
      <c r="AJ964" s="305"/>
      <c r="AK964" s="307"/>
      <c r="AL964" s="308"/>
    </row>
    <row r="965" spans="2:38" ht="14.4" hidden="1">
      <c r="B965" s="115"/>
      <c r="C965" s="116"/>
      <c r="D965" s="117"/>
      <c r="E965" s="118"/>
      <c r="F965" s="119"/>
      <c r="G965" s="120"/>
      <c r="H965" s="121" t="str">
        <f t="shared" si="47"/>
        <v/>
      </c>
      <c r="I965" s="122"/>
      <c r="J965" s="123" t="s">
        <v>11</v>
      </c>
      <c r="L965" s="75">
        <f>G965*(1-'FORM-I'!$V$22/100)</f>
        <v>0</v>
      </c>
      <c r="AH965" s="306"/>
      <c r="AI965" s="305"/>
      <c r="AJ965" s="305"/>
      <c r="AK965" s="307"/>
      <c r="AL965" s="308"/>
    </row>
    <row r="966" spans="2:38" ht="14.4" hidden="1">
      <c r="B966" s="115"/>
      <c r="C966" s="116"/>
      <c r="D966" s="117"/>
      <c r="E966" s="118"/>
      <c r="F966" s="119"/>
      <c r="G966" s="120"/>
      <c r="H966" s="121" t="str">
        <f t="shared" si="47"/>
        <v/>
      </c>
      <c r="I966" s="122"/>
      <c r="J966" s="123" t="s">
        <v>11</v>
      </c>
      <c r="L966" s="75">
        <f>G966*(1-'FORM-I'!$V$22/100)</f>
        <v>0</v>
      </c>
      <c r="AH966" s="306"/>
      <c r="AI966" s="305"/>
      <c r="AJ966" s="305"/>
      <c r="AK966" s="307"/>
      <c r="AL966" s="308"/>
    </row>
    <row r="967" spans="2:38" ht="14.4" hidden="1">
      <c r="B967" s="115"/>
      <c r="C967" s="116"/>
      <c r="D967" s="117"/>
      <c r="E967" s="118"/>
      <c r="F967" s="119"/>
      <c r="G967" s="120"/>
      <c r="H967" s="121" t="str">
        <f t="shared" si="47"/>
        <v/>
      </c>
      <c r="I967" s="122"/>
      <c r="J967" s="123" t="s">
        <v>11</v>
      </c>
      <c r="L967" s="75">
        <f>G967*(1-'FORM-I'!$V$22/100)</f>
        <v>0</v>
      </c>
      <c r="AH967" s="306"/>
      <c r="AI967" s="305"/>
      <c r="AJ967" s="305"/>
      <c r="AK967" s="307"/>
      <c r="AL967" s="308"/>
    </row>
    <row r="968" spans="2:38" ht="14.4" hidden="1">
      <c r="B968" s="115"/>
      <c r="C968" s="116"/>
      <c r="D968" s="117"/>
      <c r="E968" s="118"/>
      <c r="F968" s="119"/>
      <c r="G968" s="120"/>
      <c r="H968" s="121" t="str">
        <f t="shared" si="47"/>
        <v/>
      </c>
      <c r="I968" s="122"/>
      <c r="J968" s="123" t="s">
        <v>11</v>
      </c>
      <c r="L968" s="75">
        <f>G968*(1-'FORM-I'!$V$22/100)</f>
        <v>0</v>
      </c>
      <c r="AH968" s="306"/>
      <c r="AI968" s="305"/>
      <c r="AJ968" s="305"/>
      <c r="AK968" s="307"/>
      <c r="AL968" s="308"/>
    </row>
    <row r="969" spans="2:38" ht="14.4" hidden="1">
      <c r="B969" s="115"/>
      <c r="C969" s="116"/>
      <c r="D969" s="117"/>
      <c r="E969" s="118"/>
      <c r="F969" s="119"/>
      <c r="G969" s="120"/>
      <c r="H969" s="121" t="str">
        <f t="shared" si="47"/>
        <v/>
      </c>
      <c r="I969" s="122"/>
      <c r="J969" s="123" t="s">
        <v>11</v>
      </c>
      <c r="L969" s="75">
        <f>G969*(1-'FORM-I'!$V$22/100)</f>
        <v>0</v>
      </c>
      <c r="AH969" s="306"/>
      <c r="AI969" s="305"/>
      <c r="AJ969" s="305"/>
      <c r="AK969" s="307"/>
      <c r="AL969" s="308"/>
    </row>
    <row r="970" spans="2:38" ht="14.4" hidden="1">
      <c r="B970" s="115"/>
      <c r="C970" s="116"/>
      <c r="D970" s="117"/>
      <c r="E970" s="118"/>
      <c r="F970" s="119"/>
      <c r="G970" s="120"/>
      <c r="H970" s="121" t="str">
        <f t="shared" si="47"/>
        <v/>
      </c>
      <c r="I970" s="122"/>
      <c r="J970" s="123" t="s">
        <v>11</v>
      </c>
      <c r="L970" s="75">
        <f>G970*(1-'FORM-I'!$V$22/100)</f>
        <v>0</v>
      </c>
      <c r="AH970" s="306"/>
      <c r="AI970" s="305"/>
      <c r="AJ970" s="305"/>
      <c r="AK970" s="307"/>
      <c r="AL970" s="308"/>
    </row>
    <row r="971" spans="2:38" ht="14.4" hidden="1">
      <c r="B971" s="115"/>
      <c r="C971" s="116"/>
      <c r="D971" s="117"/>
      <c r="E971" s="118"/>
      <c r="F971" s="119"/>
      <c r="G971" s="120"/>
      <c r="H971" s="121" t="str">
        <f t="shared" si="47"/>
        <v/>
      </c>
      <c r="I971" s="122"/>
      <c r="J971" s="123" t="s">
        <v>11</v>
      </c>
      <c r="L971" s="75">
        <f>G971*(1-'FORM-I'!$V$22/100)</f>
        <v>0</v>
      </c>
      <c r="AH971" s="306"/>
      <c r="AI971" s="305"/>
      <c r="AJ971" s="305"/>
      <c r="AK971" s="307"/>
      <c r="AL971" s="308"/>
    </row>
    <row r="972" spans="2:38" ht="14.4" hidden="1">
      <c r="B972" s="115"/>
      <c r="C972" s="116"/>
      <c r="D972" s="117"/>
      <c r="E972" s="118"/>
      <c r="F972" s="119"/>
      <c r="G972" s="120"/>
      <c r="H972" s="121" t="str">
        <f t="shared" si="47"/>
        <v/>
      </c>
      <c r="I972" s="122"/>
      <c r="J972" s="123" t="s">
        <v>11</v>
      </c>
      <c r="L972" s="75">
        <f>G972*(1-'FORM-I'!$V$22/100)</f>
        <v>0</v>
      </c>
      <c r="AH972" s="306"/>
      <c r="AI972" s="305"/>
      <c r="AJ972" s="305"/>
      <c r="AK972" s="307"/>
      <c r="AL972" s="308"/>
    </row>
    <row r="973" spans="2:38" ht="14.4" hidden="1">
      <c r="B973" s="115"/>
      <c r="C973" s="116"/>
      <c r="D973" s="117"/>
      <c r="E973" s="118"/>
      <c r="F973" s="119"/>
      <c r="G973" s="120"/>
      <c r="H973" s="121" t="str">
        <f t="shared" si="47"/>
        <v/>
      </c>
      <c r="I973" s="122"/>
      <c r="J973" s="123" t="s">
        <v>11</v>
      </c>
      <c r="L973" s="75">
        <f>G973*(1-'FORM-I'!$V$22/100)</f>
        <v>0</v>
      </c>
      <c r="AH973" s="306"/>
      <c r="AI973" s="305"/>
      <c r="AJ973" s="305"/>
      <c r="AK973" s="307"/>
      <c r="AL973" s="308"/>
    </row>
    <row r="974" spans="2:38" ht="14.4" hidden="1">
      <c r="B974" s="115"/>
      <c r="C974" s="116"/>
      <c r="D974" s="117"/>
      <c r="E974" s="118"/>
      <c r="F974" s="119"/>
      <c r="G974" s="120"/>
      <c r="H974" s="121" t="str">
        <f t="shared" si="47"/>
        <v/>
      </c>
      <c r="I974" s="122"/>
      <c r="J974" s="123" t="s">
        <v>11</v>
      </c>
      <c r="L974" s="75">
        <f>G974*(1-'FORM-I'!$V$22/100)</f>
        <v>0</v>
      </c>
      <c r="AH974" s="306"/>
      <c r="AI974" s="305"/>
      <c r="AJ974" s="305"/>
      <c r="AK974" s="307"/>
      <c r="AL974" s="308"/>
    </row>
    <row r="975" spans="2:38" ht="14.4" hidden="1">
      <c r="B975" s="115"/>
      <c r="C975" s="116"/>
      <c r="D975" s="117"/>
      <c r="E975" s="118"/>
      <c r="F975" s="119"/>
      <c r="G975" s="120"/>
      <c r="H975" s="121" t="str">
        <f t="shared" si="47"/>
        <v/>
      </c>
      <c r="I975" s="122"/>
      <c r="J975" s="123" t="s">
        <v>11</v>
      </c>
      <c r="L975" s="75">
        <f>G975*(1-'FORM-I'!$V$22/100)</f>
        <v>0</v>
      </c>
      <c r="AH975" s="306"/>
      <c r="AI975" s="305"/>
      <c r="AJ975" s="305"/>
      <c r="AK975" s="307"/>
      <c r="AL975" s="308"/>
    </row>
    <row r="976" spans="2:38" ht="14.4" hidden="1">
      <c r="B976" s="115"/>
      <c r="C976" s="116"/>
      <c r="D976" s="117"/>
      <c r="E976" s="118"/>
      <c r="F976" s="119"/>
      <c r="G976" s="120"/>
      <c r="H976" s="121" t="str">
        <f t="shared" si="47"/>
        <v/>
      </c>
      <c r="I976" s="122"/>
      <c r="J976" s="123" t="s">
        <v>11</v>
      </c>
      <c r="L976" s="75">
        <f>G976*(1-'FORM-I'!$V$22/100)</f>
        <v>0</v>
      </c>
      <c r="AH976" s="306"/>
      <c r="AI976" s="305"/>
      <c r="AJ976" s="305"/>
      <c r="AK976" s="307"/>
      <c r="AL976" s="308"/>
    </row>
    <row r="977" spans="2:38" ht="14.4" hidden="1">
      <c r="B977" s="115"/>
      <c r="C977" s="116"/>
      <c r="D977" s="117"/>
      <c r="E977" s="118"/>
      <c r="F977" s="119"/>
      <c r="G977" s="120"/>
      <c r="H977" s="121" t="str">
        <f t="shared" si="47"/>
        <v/>
      </c>
      <c r="I977" s="122"/>
      <c r="J977" s="123" t="s">
        <v>11</v>
      </c>
      <c r="L977" s="75">
        <f>G977*(1-'FORM-I'!$V$22/100)</f>
        <v>0</v>
      </c>
      <c r="AH977" s="306"/>
      <c r="AI977" s="305"/>
      <c r="AJ977" s="305"/>
      <c r="AK977" s="307"/>
      <c r="AL977" s="308"/>
    </row>
    <row r="978" spans="2:38" ht="14.4" hidden="1">
      <c r="B978" s="115"/>
      <c r="C978" s="116"/>
      <c r="D978" s="117"/>
      <c r="E978" s="118"/>
      <c r="F978" s="119"/>
      <c r="G978" s="120"/>
      <c r="H978" s="121" t="str">
        <f t="shared" si="47"/>
        <v/>
      </c>
      <c r="I978" s="122"/>
      <c r="J978" s="123" t="s">
        <v>11</v>
      </c>
      <c r="L978" s="75">
        <f>G978*(1-'FORM-I'!$V$22/100)</f>
        <v>0</v>
      </c>
      <c r="AH978" s="306"/>
      <c r="AI978" s="305"/>
      <c r="AJ978" s="305"/>
      <c r="AK978" s="307"/>
      <c r="AL978" s="308"/>
    </row>
    <row r="979" spans="2:38" ht="14.4" hidden="1">
      <c r="B979" s="115"/>
      <c r="C979" s="116"/>
      <c r="D979" s="117"/>
      <c r="E979" s="118"/>
      <c r="F979" s="119"/>
      <c r="G979" s="120"/>
      <c r="H979" s="121" t="str">
        <f t="shared" si="47"/>
        <v/>
      </c>
      <c r="I979" s="122"/>
      <c r="J979" s="123" t="s">
        <v>11</v>
      </c>
      <c r="L979" s="75">
        <f>G979*(1-'FORM-I'!$V$22/100)</f>
        <v>0</v>
      </c>
      <c r="AH979" s="306"/>
      <c r="AI979" s="305"/>
      <c r="AJ979" s="305"/>
      <c r="AK979" s="307"/>
      <c r="AL979" s="308"/>
    </row>
    <row r="980" spans="2:38" ht="14.4" hidden="1">
      <c r="B980" s="115"/>
      <c r="C980" s="116"/>
      <c r="D980" s="117"/>
      <c r="E980" s="118"/>
      <c r="F980" s="119"/>
      <c r="G980" s="120"/>
      <c r="H980" s="121" t="str">
        <f t="shared" si="47"/>
        <v/>
      </c>
      <c r="I980" s="122"/>
      <c r="J980" s="123" t="s">
        <v>11</v>
      </c>
      <c r="L980" s="75">
        <f>G980*(1-'FORM-I'!$V$22/100)</f>
        <v>0</v>
      </c>
      <c r="AH980" s="306"/>
      <c r="AI980" s="305"/>
      <c r="AJ980" s="305"/>
      <c r="AK980" s="307"/>
      <c r="AL980" s="308"/>
    </row>
    <row r="981" spans="2:38" ht="14.4" hidden="1">
      <c r="B981" s="115"/>
      <c r="C981" s="116"/>
      <c r="D981" s="117"/>
      <c r="E981" s="118"/>
      <c r="F981" s="119"/>
      <c r="G981" s="120"/>
      <c r="H981" s="121" t="str">
        <f t="shared" si="47"/>
        <v/>
      </c>
      <c r="I981" s="122"/>
      <c r="J981" s="123" t="s">
        <v>11</v>
      </c>
      <c r="L981" s="75">
        <f>G981*(1-'FORM-I'!$V$22/100)</f>
        <v>0</v>
      </c>
      <c r="AH981" s="306"/>
      <c r="AI981" s="305"/>
      <c r="AJ981" s="305"/>
      <c r="AK981" s="307"/>
      <c r="AL981" s="308"/>
    </row>
    <row r="982" spans="2:38" ht="14.4" hidden="1">
      <c r="B982" s="115"/>
      <c r="C982" s="116"/>
      <c r="D982" s="117"/>
      <c r="E982" s="118"/>
      <c r="F982" s="119"/>
      <c r="G982" s="120"/>
      <c r="H982" s="121" t="str">
        <f t="shared" si="47"/>
        <v/>
      </c>
      <c r="I982" s="122"/>
      <c r="J982" s="123" t="s">
        <v>11</v>
      </c>
      <c r="L982" s="75">
        <f>G982*(1-'FORM-I'!$V$22/100)</f>
        <v>0</v>
      </c>
      <c r="AH982" s="306"/>
      <c r="AI982" s="305"/>
      <c r="AJ982" s="305"/>
      <c r="AK982" s="307"/>
      <c r="AL982" s="308"/>
    </row>
    <row r="983" spans="2:38" ht="14.4" hidden="1">
      <c r="B983" s="115"/>
      <c r="C983" s="116"/>
      <c r="D983" s="117"/>
      <c r="E983" s="118"/>
      <c r="F983" s="119"/>
      <c r="G983" s="120"/>
      <c r="H983" s="121" t="str">
        <f t="shared" si="47"/>
        <v/>
      </c>
      <c r="I983" s="122"/>
      <c r="J983" s="123" t="s">
        <v>11</v>
      </c>
      <c r="L983" s="75">
        <f>G983*(1-'FORM-I'!$V$22/100)</f>
        <v>0</v>
      </c>
      <c r="AH983" s="306"/>
      <c r="AI983" s="305"/>
      <c r="AJ983" s="305"/>
      <c r="AK983" s="307"/>
      <c r="AL983" s="308"/>
    </row>
    <row r="984" spans="2:38" ht="14.4" hidden="1">
      <c r="B984" s="115"/>
      <c r="C984" s="116"/>
      <c r="D984" s="117"/>
      <c r="E984" s="118"/>
      <c r="F984" s="119"/>
      <c r="G984" s="120"/>
      <c r="H984" s="121" t="str">
        <f t="shared" si="47"/>
        <v/>
      </c>
      <c r="I984" s="122"/>
      <c r="J984" s="123" t="s">
        <v>11</v>
      </c>
      <c r="L984" s="75">
        <f>G984*(1-'FORM-I'!$V$22/100)</f>
        <v>0</v>
      </c>
      <c r="AH984" s="306"/>
      <c r="AI984" s="305"/>
      <c r="AJ984" s="305"/>
      <c r="AK984" s="307"/>
      <c r="AL984" s="308"/>
    </row>
    <row r="985" spans="2:38" ht="14.4" hidden="1">
      <c r="B985" s="115"/>
      <c r="C985" s="116"/>
      <c r="D985" s="117"/>
      <c r="E985" s="118"/>
      <c r="F985" s="119"/>
      <c r="G985" s="120"/>
      <c r="H985" s="121" t="str">
        <f t="shared" si="47"/>
        <v/>
      </c>
      <c r="I985" s="122"/>
      <c r="J985" s="123" t="s">
        <v>11</v>
      </c>
      <c r="L985" s="75">
        <f>G985*(1-'FORM-I'!$V$22/100)</f>
        <v>0</v>
      </c>
      <c r="AH985" s="306"/>
      <c r="AI985" s="305"/>
      <c r="AJ985" s="305"/>
      <c r="AK985" s="307"/>
      <c r="AL985" s="308"/>
    </row>
    <row r="986" spans="2:38" ht="14.4" hidden="1">
      <c r="B986" s="115"/>
      <c r="C986" s="116"/>
      <c r="D986" s="117"/>
      <c r="E986" s="118"/>
      <c r="F986" s="119"/>
      <c r="G986" s="120"/>
      <c r="H986" s="121" t="str">
        <f t="shared" si="47"/>
        <v/>
      </c>
      <c r="I986" s="122"/>
      <c r="J986" s="123" t="s">
        <v>11</v>
      </c>
      <c r="L986" s="75">
        <f>G986*(1-'FORM-I'!$V$22/100)</f>
        <v>0</v>
      </c>
      <c r="AH986" s="306"/>
      <c r="AI986" s="305"/>
      <c r="AJ986" s="305"/>
      <c r="AK986" s="307"/>
      <c r="AL986" s="308"/>
    </row>
    <row r="987" spans="2:38" ht="14.4" hidden="1">
      <c r="B987" s="115"/>
      <c r="C987" s="116"/>
      <c r="D987" s="117"/>
      <c r="E987" s="118"/>
      <c r="F987" s="119"/>
      <c r="G987" s="120"/>
      <c r="H987" s="121" t="str">
        <f t="shared" si="47"/>
        <v/>
      </c>
      <c r="I987" s="122"/>
      <c r="J987" s="123" t="s">
        <v>11</v>
      </c>
      <c r="L987" s="75">
        <f>G987*(1-'FORM-I'!$V$22/100)</f>
        <v>0</v>
      </c>
      <c r="AH987" s="306"/>
      <c r="AI987" s="305"/>
      <c r="AJ987" s="305"/>
      <c r="AK987" s="307"/>
      <c r="AL987" s="308"/>
    </row>
    <row r="988" spans="2:38" ht="14.4" hidden="1">
      <c r="B988" s="115"/>
      <c r="C988" s="116"/>
      <c r="D988" s="117"/>
      <c r="E988" s="118"/>
      <c r="F988" s="119"/>
      <c r="G988" s="120"/>
      <c r="H988" s="121" t="str">
        <f t="shared" si="47"/>
        <v/>
      </c>
      <c r="I988" s="122"/>
      <c r="J988" s="123" t="s">
        <v>11</v>
      </c>
      <c r="L988" s="75">
        <f>G988*(1-'FORM-I'!$V$22/100)</f>
        <v>0</v>
      </c>
      <c r="AH988" s="306"/>
      <c r="AI988" s="305"/>
      <c r="AJ988" s="305"/>
      <c r="AK988" s="307"/>
      <c r="AL988" s="308"/>
    </row>
    <row r="989" spans="2:38" ht="14.4" hidden="1">
      <c r="B989" s="115"/>
      <c r="C989" s="116"/>
      <c r="D989" s="117"/>
      <c r="E989" s="118"/>
      <c r="F989" s="119"/>
      <c r="G989" s="120"/>
      <c r="H989" s="121" t="str">
        <f t="shared" si="47"/>
        <v/>
      </c>
      <c r="I989" s="122"/>
      <c r="J989" s="123" t="s">
        <v>11</v>
      </c>
      <c r="L989" s="75">
        <f>G989*(1-'FORM-I'!$V$22/100)</f>
        <v>0</v>
      </c>
      <c r="AH989" s="306"/>
      <c r="AI989" s="305"/>
      <c r="AJ989" s="305"/>
      <c r="AK989" s="307"/>
      <c r="AL989" s="308"/>
    </row>
    <row r="990" spans="2:38" ht="14.4" hidden="1">
      <c r="B990" s="115"/>
      <c r="C990" s="116"/>
      <c r="D990" s="117"/>
      <c r="E990" s="118"/>
      <c r="F990" s="119"/>
      <c r="G990" s="120"/>
      <c r="H990" s="121" t="str">
        <f t="shared" si="47"/>
        <v/>
      </c>
      <c r="I990" s="122"/>
      <c r="J990" s="123" t="s">
        <v>11</v>
      </c>
      <c r="L990" s="75">
        <f>G990*(1-'FORM-I'!$V$22/100)</f>
        <v>0</v>
      </c>
      <c r="AH990" s="306"/>
      <c r="AI990" s="305"/>
      <c r="AJ990" s="305"/>
      <c r="AK990" s="307"/>
      <c r="AL990" s="308"/>
    </row>
    <row r="991" spans="2:38" ht="14.4" hidden="1">
      <c r="B991" s="115"/>
      <c r="C991" s="116"/>
      <c r="D991" s="117"/>
      <c r="E991" s="118"/>
      <c r="F991" s="119"/>
      <c r="G991" s="120"/>
      <c r="H991" s="121" t="str">
        <f t="shared" si="47"/>
        <v/>
      </c>
      <c r="I991" s="122"/>
      <c r="J991" s="123" t="s">
        <v>11</v>
      </c>
      <c r="L991" s="75">
        <f>G991*(1-'FORM-I'!$V$22/100)</f>
        <v>0</v>
      </c>
      <c r="AH991" s="306"/>
      <c r="AI991" s="305"/>
      <c r="AJ991" s="305"/>
      <c r="AK991" s="307"/>
      <c r="AL991" s="308"/>
    </row>
    <row r="992" spans="2:38" ht="14.4" hidden="1">
      <c r="B992" s="115"/>
      <c r="C992" s="116"/>
      <c r="D992" s="117"/>
      <c r="E992" s="118"/>
      <c r="F992" s="119"/>
      <c r="G992" s="120"/>
      <c r="H992" s="121" t="str">
        <f t="shared" si="47"/>
        <v/>
      </c>
      <c r="I992" s="122"/>
      <c r="J992" s="123" t="s">
        <v>11</v>
      </c>
      <c r="L992" s="75">
        <f>G992*(1-'FORM-I'!$V$22/100)</f>
        <v>0</v>
      </c>
      <c r="AH992" s="306"/>
      <c r="AI992" s="305"/>
      <c r="AJ992" s="305"/>
      <c r="AK992" s="307"/>
      <c r="AL992" s="308"/>
    </row>
    <row r="993" spans="2:38" ht="14.4" hidden="1">
      <c r="B993" s="115"/>
      <c r="C993" s="116"/>
      <c r="D993" s="117"/>
      <c r="E993" s="118"/>
      <c r="F993" s="119"/>
      <c r="G993" s="120"/>
      <c r="H993" s="121" t="str">
        <f t="shared" si="47"/>
        <v/>
      </c>
      <c r="I993" s="122"/>
      <c r="J993" s="123" t="s">
        <v>11</v>
      </c>
      <c r="L993" s="75">
        <f>G993*(1-'FORM-I'!$V$22/100)</f>
        <v>0</v>
      </c>
      <c r="AH993" s="306"/>
      <c r="AI993" s="305"/>
      <c r="AJ993" s="305"/>
      <c r="AK993" s="307"/>
      <c r="AL993" s="308"/>
    </row>
    <row r="994" spans="2:38" ht="14.4" hidden="1">
      <c r="B994" s="115"/>
      <c r="C994" s="116"/>
      <c r="D994" s="117"/>
      <c r="E994" s="118"/>
      <c r="F994" s="119"/>
      <c r="G994" s="120"/>
      <c r="H994" s="121" t="str">
        <f t="shared" si="47"/>
        <v/>
      </c>
      <c r="I994" s="122"/>
      <c r="J994" s="123" t="s">
        <v>11</v>
      </c>
      <c r="L994" s="75">
        <f>G994*(1-'FORM-I'!$V$22/100)</f>
        <v>0</v>
      </c>
      <c r="AH994" s="306"/>
      <c r="AI994" s="305"/>
      <c r="AJ994" s="305"/>
      <c r="AK994" s="307"/>
      <c r="AL994" s="308"/>
    </row>
    <row r="995" spans="2:38" ht="14.4" hidden="1">
      <c r="B995" s="115"/>
      <c r="C995" s="116"/>
      <c r="D995" s="117"/>
      <c r="E995" s="118"/>
      <c r="F995" s="119"/>
      <c r="G995" s="120"/>
      <c r="H995" s="121" t="str">
        <f t="shared" si="47"/>
        <v/>
      </c>
      <c r="I995" s="122"/>
      <c r="J995" s="123" t="s">
        <v>11</v>
      </c>
      <c r="L995" s="75">
        <f>G995*(1-'FORM-I'!$V$22/100)</f>
        <v>0</v>
      </c>
      <c r="AH995" s="306"/>
      <c r="AI995" s="305"/>
      <c r="AJ995" s="305"/>
      <c r="AK995" s="307"/>
      <c r="AL995" s="308"/>
    </row>
    <row r="996" spans="2:38" ht="14.4" hidden="1">
      <c r="B996" s="115"/>
      <c r="C996" s="116"/>
      <c r="D996" s="117"/>
      <c r="E996" s="118"/>
      <c r="F996" s="119"/>
      <c r="G996" s="120"/>
      <c r="H996" s="121" t="str">
        <f t="shared" si="47"/>
        <v/>
      </c>
      <c r="I996" s="122"/>
      <c r="J996" s="123" t="s">
        <v>11</v>
      </c>
      <c r="L996" s="75">
        <f>G996*(1-'FORM-I'!$V$22/100)</f>
        <v>0</v>
      </c>
      <c r="AH996" s="306"/>
      <c r="AI996" s="305"/>
      <c r="AJ996" s="305"/>
      <c r="AK996" s="307"/>
      <c r="AL996" s="308"/>
    </row>
    <row r="997" spans="2:38" ht="14.4" hidden="1">
      <c r="B997" s="115"/>
      <c r="C997" s="116"/>
      <c r="D997" s="117"/>
      <c r="E997" s="118"/>
      <c r="F997" s="119"/>
      <c r="G997" s="120"/>
      <c r="H997" s="121" t="str">
        <f t="shared" si="47"/>
        <v/>
      </c>
      <c r="I997" s="122"/>
      <c r="J997" s="123" t="s">
        <v>11</v>
      </c>
      <c r="L997" s="75">
        <f>G997*(1-'FORM-I'!$V$22/100)</f>
        <v>0</v>
      </c>
      <c r="AH997" s="306"/>
      <c r="AI997" s="305"/>
      <c r="AJ997" s="305"/>
      <c r="AK997" s="307"/>
      <c r="AL997" s="308"/>
    </row>
    <row r="998" spans="2:38" ht="14.4" hidden="1">
      <c r="B998" s="115"/>
      <c r="C998" s="116"/>
      <c r="D998" s="117"/>
      <c r="E998" s="118"/>
      <c r="F998" s="119"/>
      <c r="G998" s="120"/>
      <c r="H998" s="121" t="str">
        <f t="shared" si="47"/>
        <v/>
      </c>
      <c r="I998" s="122"/>
      <c r="J998" s="123" t="s">
        <v>11</v>
      </c>
      <c r="L998" s="75">
        <f>G998*(1-'FORM-I'!$V$22/100)</f>
        <v>0</v>
      </c>
      <c r="AH998" s="306"/>
      <c r="AI998" s="305"/>
      <c r="AJ998" s="305"/>
      <c r="AK998" s="307"/>
      <c r="AL998" s="308"/>
    </row>
    <row r="999" spans="2:38" ht="14.4" hidden="1">
      <c r="B999" s="115"/>
      <c r="C999" s="116"/>
      <c r="D999" s="117"/>
      <c r="E999" s="118"/>
      <c r="F999" s="119"/>
      <c r="G999" s="120"/>
      <c r="H999" s="121" t="str">
        <f t="shared" si="47"/>
        <v/>
      </c>
      <c r="I999" s="122"/>
      <c r="J999" s="123" t="s">
        <v>11</v>
      </c>
      <c r="L999" s="75">
        <f>G999*(1-'FORM-I'!$V$22/100)</f>
        <v>0</v>
      </c>
      <c r="AH999" s="306"/>
      <c r="AI999" s="305"/>
      <c r="AJ999" s="305"/>
      <c r="AK999" s="307"/>
      <c r="AL999" s="308"/>
    </row>
    <row r="1000" spans="2:38" ht="14.4" hidden="1">
      <c r="B1000" s="115"/>
      <c r="C1000" s="116"/>
      <c r="D1000" s="117"/>
      <c r="E1000" s="118"/>
      <c r="F1000" s="119"/>
      <c r="G1000" s="120"/>
      <c r="H1000" s="121" t="str">
        <f t="shared" si="47"/>
        <v/>
      </c>
      <c r="I1000" s="122"/>
      <c r="J1000" s="123" t="s">
        <v>11</v>
      </c>
      <c r="L1000" s="75">
        <f>G1000*(1-'FORM-I'!$V$22/100)</f>
        <v>0</v>
      </c>
      <c r="AH1000" s="306"/>
      <c r="AI1000" s="305"/>
      <c r="AJ1000" s="305"/>
      <c r="AK1000" s="307"/>
      <c r="AL1000" s="308"/>
    </row>
    <row r="1001" spans="2:38" ht="14.4" hidden="1">
      <c r="B1001" s="115"/>
      <c r="C1001" s="116"/>
      <c r="D1001" s="117"/>
      <c r="E1001" s="118"/>
      <c r="F1001" s="119"/>
      <c r="G1001" s="120"/>
      <c r="H1001" s="121" t="str">
        <f t="shared" si="47"/>
        <v/>
      </c>
      <c r="I1001" s="122"/>
      <c r="J1001" s="123" t="s">
        <v>11</v>
      </c>
      <c r="L1001" s="75">
        <f>G1001*(1-'FORM-I'!$V$22/100)</f>
        <v>0</v>
      </c>
      <c r="AH1001" s="306"/>
      <c r="AI1001" s="305"/>
      <c r="AJ1001" s="305"/>
      <c r="AK1001" s="307"/>
      <c r="AL1001" s="308"/>
    </row>
    <row r="1002" spans="2:38" ht="14.4" hidden="1">
      <c r="B1002" s="115"/>
      <c r="C1002" s="116"/>
      <c r="D1002" s="117"/>
      <c r="E1002" s="118"/>
      <c r="F1002" s="119"/>
      <c r="G1002" s="120"/>
      <c r="H1002" s="121" t="str">
        <f t="shared" si="47"/>
        <v/>
      </c>
      <c r="I1002" s="122"/>
      <c r="J1002" s="123" t="s">
        <v>11</v>
      </c>
      <c r="L1002" s="75">
        <f>G1002*(1-'FORM-I'!$V$22/100)</f>
        <v>0</v>
      </c>
      <c r="AH1002" s="306"/>
      <c r="AI1002" s="305"/>
      <c r="AJ1002" s="305"/>
      <c r="AK1002" s="307"/>
      <c r="AL1002" s="308"/>
    </row>
    <row r="1003" spans="2:38" ht="14.4" hidden="1">
      <c r="B1003" s="115"/>
      <c r="C1003" s="116"/>
      <c r="D1003" s="117"/>
      <c r="E1003" s="118"/>
      <c r="F1003" s="119"/>
      <c r="G1003" s="120"/>
      <c r="H1003" s="121" t="str">
        <f t="shared" si="47"/>
        <v/>
      </c>
      <c r="I1003" s="122"/>
      <c r="J1003" s="123" t="s">
        <v>11</v>
      </c>
      <c r="L1003" s="75">
        <f>G1003*(1-'FORM-I'!$V$22/100)</f>
        <v>0</v>
      </c>
      <c r="AH1003" s="306"/>
      <c r="AI1003" s="305"/>
      <c r="AJ1003" s="305"/>
      <c r="AK1003" s="307"/>
      <c r="AL1003" s="308"/>
    </row>
    <row r="1004" spans="2:38" ht="14.4" hidden="1">
      <c r="B1004" s="115"/>
      <c r="C1004" s="116"/>
      <c r="D1004" s="117"/>
      <c r="E1004" s="118"/>
      <c r="F1004" s="119"/>
      <c r="G1004" s="120"/>
      <c r="H1004" s="121" t="str">
        <f t="shared" si="47"/>
        <v/>
      </c>
      <c r="I1004" s="122"/>
      <c r="J1004" s="123" t="s">
        <v>11</v>
      </c>
      <c r="L1004" s="75">
        <f>G1004*(1-'FORM-I'!$V$22/100)</f>
        <v>0</v>
      </c>
      <c r="AH1004" s="306"/>
      <c r="AI1004" s="305"/>
      <c r="AJ1004" s="305"/>
      <c r="AK1004" s="307"/>
      <c r="AL1004" s="308"/>
    </row>
    <row r="1005" spans="2:38" ht="14.4" hidden="1">
      <c r="B1005" s="115"/>
      <c r="C1005" s="116"/>
      <c r="D1005" s="117"/>
      <c r="E1005" s="118"/>
      <c r="F1005" s="119"/>
      <c r="G1005" s="120"/>
      <c r="H1005" s="121" t="str">
        <f t="shared" si="47"/>
        <v/>
      </c>
      <c r="I1005" s="122"/>
      <c r="J1005" s="123" t="s">
        <v>11</v>
      </c>
      <c r="L1005" s="75">
        <f>G1005*(1-'FORM-I'!$V$22/100)</f>
        <v>0</v>
      </c>
      <c r="AH1005" s="306"/>
      <c r="AI1005" s="305"/>
      <c r="AJ1005" s="305"/>
      <c r="AK1005" s="307"/>
      <c r="AL1005" s="308"/>
    </row>
    <row r="1006" spans="2:38" ht="14.4" hidden="1">
      <c r="B1006" s="115"/>
      <c r="C1006" s="116"/>
      <c r="D1006" s="117"/>
      <c r="E1006" s="118"/>
      <c r="F1006" s="119"/>
      <c r="G1006" s="120"/>
      <c r="H1006" s="121" t="str">
        <f t="shared" si="47"/>
        <v/>
      </c>
      <c r="I1006" s="122"/>
      <c r="J1006" s="123" t="s">
        <v>11</v>
      </c>
      <c r="L1006" s="75">
        <f>G1006*(1-'FORM-I'!$V$22/100)</f>
        <v>0</v>
      </c>
      <c r="AH1006" s="306"/>
      <c r="AI1006" s="305"/>
      <c r="AJ1006" s="305"/>
      <c r="AK1006" s="307"/>
      <c r="AL1006" s="308"/>
    </row>
    <row r="1007" spans="2:38" ht="14.4" hidden="1">
      <c r="B1007" s="115"/>
      <c r="C1007" s="116"/>
      <c r="D1007" s="117"/>
      <c r="E1007" s="118"/>
      <c r="F1007" s="119"/>
      <c r="G1007" s="120"/>
      <c r="H1007" s="121" t="str">
        <f t="shared" si="47"/>
        <v/>
      </c>
      <c r="I1007" s="122"/>
      <c r="J1007" s="123" t="s">
        <v>11</v>
      </c>
      <c r="L1007" s="75">
        <f>G1007*(1-'FORM-I'!$V$22/100)</f>
        <v>0</v>
      </c>
      <c r="AH1007" s="306"/>
      <c r="AI1007" s="305"/>
      <c r="AJ1007" s="305"/>
      <c r="AK1007" s="307"/>
      <c r="AL1007" s="308"/>
    </row>
    <row r="1008" spans="2:38" ht="14.4" hidden="1">
      <c r="B1008" s="115"/>
      <c r="C1008" s="116"/>
      <c r="D1008" s="117"/>
      <c r="E1008" s="118"/>
      <c r="F1008" s="119"/>
      <c r="G1008" s="120"/>
      <c r="H1008" s="121" t="str">
        <f t="shared" si="47"/>
        <v/>
      </c>
      <c r="I1008" s="122"/>
      <c r="J1008" s="123" t="s">
        <v>11</v>
      </c>
      <c r="L1008" s="75">
        <f>G1008*(1-'FORM-I'!$V$22/100)</f>
        <v>0</v>
      </c>
      <c r="AH1008" s="306"/>
      <c r="AI1008" s="305"/>
      <c r="AJ1008" s="305"/>
      <c r="AK1008" s="307"/>
      <c r="AL1008" s="308"/>
    </row>
    <row r="1009" spans="2:38" ht="14.4" hidden="1">
      <c r="B1009" s="115"/>
      <c r="C1009" s="116"/>
      <c r="D1009" s="117"/>
      <c r="E1009" s="118"/>
      <c r="F1009" s="119"/>
      <c r="G1009" s="120"/>
      <c r="H1009" s="121" t="str">
        <f t="shared" ref="H1009:H1020" si="48">IF(G1009="","",$H$10)</f>
        <v/>
      </c>
      <c r="I1009" s="122"/>
      <c r="J1009" s="123" t="s">
        <v>11</v>
      </c>
      <c r="L1009" s="75">
        <f>G1009*(1-'FORM-I'!$V$22/100)</f>
        <v>0</v>
      </c>
      <c r="AH1009" s="306"/>
      <c r="AI1009" s="305"/>
      <c r="AJ1009" s="305"/>
      <c r="AK1009" s="307"/>
      <c r="AL1009" s="308"/>
    </row>
    <row r="1010" spans="2:38" ht="14.4" hidden="1">
      <c r="B1010" s="115"/>
      <c r="C1010" s="116"/>
      <c r="D1010" s="117"/>
      <c r="E1010" s="118"/>
      <c r="F1010" s="119"/>
      <c r="G1010" s="120"/>
      <c r="H1010" s="121" t="str">
        <f t="shared" si="48"/>
        <v/>
      </c>
      <c r="I1010" s="122"/>
      <c r="J1010" s="123" t="s">
        <v>11</v>
      </c>
      <c r="L1010" s="75">
        <f>G1010*(1-'FORM-I'!$V$22/100)</f>
        <v>0</v>
      </c>
      <c r="AH1010" s="306"/>
      <c r="AI1010" s="305"/>
      <c r="AJ1010" s="305"/>
      <c r="AK1010" s="307"/>
      <c r="AL1010" s="308"/>
    </row>
    <row r="1011" spans="2:38" ht="14.4" hidden="1">
      <c r="B1011" s="115"/>
      <c r="C1011" s="116"/>
      <c r="D1011" s="117"/>
      <c r="E1011" s="118"/>
      <c r="F1011" s="119"/>
      <c r="G1011" s="120"/>
      <c r="H1011" s="121" t="str">
        <f t="shared" si="48"/>
        <v/>
      </c>
      <c r="I1011" s="122"/>
      <c r="J1011" s="123" t="s">
        <v>11</v>
      </c>
      <c r="L1011" s="75">
        <f>G1011*(1-'FORM-I'!$V$22/100)</f>
        <v>0</v>
      </c>
      <c r="AH1011" s="306"/>
      <c r="AI1011" s="305"/>
      <c r="AJ1011" s="305"/>
      <c r="AK1011" s="307"/>
      <c r="AL1011" s="308"/>
    </row>
    <row r="1012" spans="2:38" ht="14.4" hidden="1">
      <c r="B1012" s="115"/>
      <c r="C1012" s="116"/>
      <c r="D1012" s="117"/>
      <c r="E1012" s="118"/>
      <c r="F1012" s="119"/>
      <c r="G1012" s="120"/>
      <c r="H1012" s="121" t="str">
        <f t="shared" si="48"/>
        <v/>
      </c>
      <c r="I1012" s="122"/>
      <c r="J1012" s="123" t="s">
        <v>11</v>
      </c>
      <c r="L1012" s="75">
        <f>G1012*(1-'FORM-I'!$V$22/100)</f>
        <v>0</v>
      </c>
      <c r="AH1012" s="306"/>
      <c r="AI1012" s="305"/>
      <c r="AJ1012" s="305"/>
      <c r="AK1012" s="307"/>
      <c r="AL1012" s="308"/>
    </row>
    <row r="1013" spans="2:38" ht="14.4" hidden="1">
      <c r="B1013" s="115"/>
      <c r="C1013" s="116"/>
      <c r="D1013" s="117"/>
      <c r="E1013" s="118"/>
      <c r="F1013" s="119"/>
      <c r="G1013" s="120"/>
      <c r="H1013" s="121" t="str">
        <f t="shared" si="48"/>
        <v/>
      </c>
      <c r="I1013" s="122"/>
      <c r="J1013" s="123" t="s">
        <v>11</v>
      </c>
      <c r="L1013" s="75">
        <f>G1013*(1-'FORM-I'!$V$22/100)</f>
        <v>0</v>
      </c>
      <c r="AH1013" s="306"/>
      <c r="AI1013" s="305"/>
      <c r="AJ1013" s="305"/>
      <c r="AK1013" s="307"/>
      <c r="AL1013" s="308"/>
    </row>
    <row r="1014" spans="2:38" ht="14.4" hidden="1">
      <c r="B1014" s="115"/>
      <c r="C1014" s="116"/>
      <c r="D1014" s="117"/>
      <c r="E1014" s="118"/>
      <c r="F1014" s="119"/>
      <c r="G1014" s="120"/>
      <c r="H1014" s="121" t="str">
        <f t="shared" si="48"/>
        <v/>
      </c>
      <c r="I1014" s="122"/>
      <c r="J1014" s="123" t="s">
        <v>11</v>
      </c>
      <c r="L1014" s="75">
        <f>G1014*(1-'FORM-I'!$V$22/100)</f>
        <v>0</v>
      </c>
      <c r="AH1014" s="306"/>
      <c r="AI1014" s="305"/>
      <c r="AJ1014" s="305"/>
      <c r="AK1014" s="307"/>
      <c r="AL1014" s="308"/>
    </row>
    <row r="1015" spans="2:38" ht="14.4" hidden="1">
      <c r="B1015" s="115"/>
      <c r="C1015" s="116"/>
      <c r="D1015" s="117"/>
      <c r="E1015" s="118"/>
      <c r="F1015" s="119"/>
      <c r="G1015" s="120"/>
      <c r="H1015" s="121" t="str">
        <f t="shared" si="48"/>
        <v/>
      </c>
      <c r="I1015" s="122"/>
      <c r="J1015" s="123" t="s">
        <v>11</v>
      </c>
      <c r="L1015" s="75">
        <f>G1015*(1-'FORM-I'!$V$22/100)</f>
        <v>0</v>
      </c>
      <c r="AH1015" s="306"/>
      <c r="AI1015" s="305"/>
      <c r="AJ1015" s="305"/>
      <c r="AK1015" s="307"/>
      <c r="AL1015" s="308"/>
    </row>
    <row r="1016" spans="2:38" ht="14.4" hidden="1">
      <c r="B1016" s="115">
        <v>9099540</v>
      </c>
      <c r="C1016" s="116" t="s">
        <v>662</v>
      </c>
      <c r="D1016" s="117">
        <v>50</v>
      </c>
      <c r="E1016" s="118"/>
      <c r="F1016" s="119"/>
      <c r="G1016" s="120">
        <v>7.2138999999999998</v>
      </c>
      <c r="H1016" s="121" t="str">
        <f t="shared" si="48"/>
        <v>CZK</v>
      </c>
      <c r="I1016" s="122"/>
      <c r="J1016" s="123" t="s">
        <v>11</v>
      </c>
      <c r="L1016" s="75">
        <f>G1016*(1-'FORM-I'!$V$22/100)</f>
        <v>7.2138999999999998</v>
      </c>
      <c r="AH1016" s="306"/>
      <c r="AI1016" s="305"/>
      <c r="AJ1016" s="305"/>
      <c r="AK1016" s="307"/>
      <c r="AL1016" s="308"/>
    </row>
    <row r="1017" spans="2:38" ht="14.4" hidden="1">
      <c r="B1017" s="115">
        <v>9099600</v>
      </c>
      <c r="C1017" s="116" t="s">
        <v>663</v>
      </c>
      <c r="D1017" s="117">
        <v>50</v>
      </c>
      <c r="E1017" s="118"/>
      <c r="F1017" s="119"/>
      <c r="G1017" s="120">
        <v>6.2830000000000004</v>
      </c>
      <c r="H1017" s="121" t="str">
        <f t="shared" si="48"/>
        <v>CZK</v>
      </c>
      <c r="I1017" s="122"/>
      <c r="J1017" s="123" t="s">
        <v>11</v>
      </c>
      <c r="L1017" s="75">
        <f>G1017*(1-'FORM-I'!$V$22/100)</f>
        <v>6.2830000000000004</v>
      </c>
      <c r="AH1017" s="306"/>
      <c r="AI1017" s="305"/>
      <c r="AJ1017" s="305"/>
      <c r="AK1017" s="307"/>
      <c r="AL1017" s="308"/>
    </row>
    <row r="1018" spans="2:38" ht="14.4" hidden="1">
      <c r="B1018" s="115">
        <v>9099660</v>
      </c>
      <c r="C1018" s="116" t="s">
        <v>664</v>
      </c>
      <c r="D1018" s="117">
        <v>50</v>
      </c>
      <c r="E1018" s="118"/>
      <c r="F1018" s="119"/>
      <c r="G1018" s="120">
        <v>6.5156999999999998</v>
      </c>
      <c r="H1018" s="121" t="str">
        <f t="shared" si="48"/>
        <v>CZK</v>
      </c>
      <c r="I1018" s="122"/>
      <c r="J1018" s="123" t="s">
        <v>11</v>
      </c>
      <c r="L1018" s="75">
        <f>G1018*(1-'FORM-I'!$V$22/100)</f>
        <v>6.5156999999999998</v>
      </c>
      <c r="AH1018" s="306"/>
      <c r="AI1018" s="305"/>
      <c r="AJ1018" s="305"/>
      <c r="AK1018" s="307"/>
      <c r="AL1018" s="308"/>
    </row>
    <row r="1019" spans="2:38" ht="14.4" hidden="1">
      <c r="B1019" s="115">
        <v>9071576</v>
      </c>
      <c r="C1019" s="116" t="s">
        <v>665</v>
      </c>
      <c r="D1019" s="117">
        <v>200</v>
      </c>
      <c r="E1019" s="118"/>
      <c r="F1019" s="119"/>
      <c r="G1019" s="120">
        <v>0.40560000000000002</v>
      </c>
      <c r="H1019" s="121" t="str">
        <f t="shared" si="48"/>
        <v>CZK</v>
      </c>
      <c r="I1019" s="122"/>
      <c r="J1019" s="123" t="s">
        <v>11</v>
      </c>
      <c r="L1019" s="75">
        <f>G1019*(1-'FORM-I'!$V$22/100)</f>
        <v>0.40560000000000002</v>
      </c>
      <c r="AH1019" s="306"/>
      <c r="AI1019" s="305"/>
      <c r="AJ1019" s="305"/>
      <c r="AK1019" s="307"/>
      <c r="AL1019" s="308"/>
    </row>
    <row r="1020" spans="2:38" ht="14.4" hidden="1">
      <c r="B1020" s="115">
        <v>9071671</v>
      </c>
      <c r="C1020" s="116" t="s">
        <v>666</v>
      </c>
      <c r="D1020" s="117">
        <v>200</v>
      </c>
      <c r="E1020" s="118"/>
      <c r="F1020" s="119"/>
      <c r="G1020" s="120">
        <v>0.83120000000000005</v>
      </c>
      <c r="H1020" s="121" t="str">
        <f t="shared" si="48"/>
        <v>CZK</v>
      </c>
      <c r="I1020" s="122"/>
      <c r="J1020" s="123" t="s">
        <v>11</v>
      </c>
      <c r="L1020" s="75">
        <f>G1020*(1-'FORM-I'!$V$22/100)</f>
        <v>0.83120000000000005</v>
      </c>
      <c r="AH1020" s="306"/>
      <c r="AI1020" s="305"/>
      <c r="AJ1020" s="305"/>
      <c r="AK1020" s="307"/>
      <c r="AL1020" s="308"/>
    </row>
    <row r="1021" spans="2:38" ht="14.4">
      <c r="B1021" s="115"/>
      <c r="C1021" s="116"/>
      <c r="D1021" s="117"/>
      <c r="E1021" s="118"/>
      <c r="F1021" s="119"/>
      <c r="G1021" s="120"/>
      <c r="H1021" s="121"/>
      <c r="I1021" s="122"/>
      <c r="J1021" s="123" t="s">
        <v>11</v>
      </c>
      <c r="AH1021" s="306"/>
      <c r="AI1021" s="305"/>
      <c r="AJ1021" s="305"/>
      <c r="AK1021" s="307"/>
      <c r="AL1021" s="308"/>
    </row>
    <row r="1022" spans="2:38" ht="14.4">
      <c r="B1022" s="115"/>
      <c r="C1022" s="116"/>
      <c r="D1022" s="117"/>
      <c r="E1022" s="118"/>
      <c r="F1022" s="119"/>
      <c r="G1022" s="120"/>
      <c r="H1022" s="121"/>
      <c r="I1022" s="122"/>
      <c r="J1022" s="123" t="s">
        <v>11</v>
      </c>
      <c r="AH1022" s="306"/>
      <c r="AI1022" s="305"/>
      <c r="AJ1022" s="305"/>
      <c r="AK1022" s="307"/>
      <c r="AL1022" s="308"/>
    </row>
    <row r="1023" spans="2:38" ht="14.4">
      <c r="B1023" s="187"/>
      <c r="C1023" s="92"/>
      <c r="D1023" s="188"/>
      <c r="E1023" s="94"/>
      <c r="F1023" s="95"/>
      <c r="G1023" s="189"/>
      <c r="H1023" s="96"/>
      <c r="I1023" s="97"/>
      <c r="J1023" s="98" t="s">
        <v>11</v>
      </c>
      <c r="AH1023" s="306"/>
      <c r="AI1023" s="305"/>
      <c r="AJ1023" s="305"/>
      <c r="AK1023" s="307"/>
      <c r="AL1023" s="308"/>
    </row>
    <row r="1024" spans="2:38" ht="14.4">
      <c r="AH1024" s="306"/>
      <c r="AI1024" s="305"/>
      <c r="AJ1024" s="305"/>
      <c r="AK1024" s="307"/>
      <c r="AL1024" s="308"/>
    </row>
    <row r="1025" spans="3:38" ht="14.4">
      <c r="AH1025" s="306"/>
      <c r="AI1025" s="305"/>
      <c r="AJ1025" s="305"/>
      <c r="AK1025" s="307"/>
      <c r="AL1025" s="308"/>
    </row>
    <row r="1026" spans="3:38" ht="14.4">
      <c r="AH1026" s="306"/>
      <c r="AI1026" s="305"/>
      <c r="AJ1026" s="305"/>
      <c r="AK1026" s="307"/>
      <c r="AL1026" s="308"/>
    </row>
    <row r="1027" spans="3:38" ht="14.4">
      <c r="AH1027" s="306"/>
      <c r="AI1027" s="305"/>
      <c r="AJ1027" s="305"/>
      <c r="AK1027" s="307"/>
      <c r="AL1027" s="308"/>
    </row>
    <row r="1028" spans="3:38" ht="14.4">
      <c r="AH1028" s="306"/>
      <c r="AI1028" s="305"/>
      <c r="AJ1028" s="305"/>
      <c r="AK1028" s="307"/>
      <c r="AL1028" s="308"/>
    </row>
    <row r="1029" spans="3:38" ht="14.4">
      <c r="AH1029" s="306"/>
      <c r="AI1029" s="305"/>
      <c r="AJ1029" s="305"/>
      <c r="AK1029" s="307"/>
      <c r="AL1029" s="308"/>
    </row>
    <row r="1030" spans="3:38" ht="14.4">
      <c r="C1030" s="190" t="s">
        <v>667</v>
      </c>
      <c r="D1030" s="190" t="s">
        <v>668</v>
      </c>
      <c r="G1030" s="190" t="s">
        <v>669</v>
      </c>
      <c r="AH1030" s="306"/>
      <c r="AI1030" s="305"/>
      <c r="AJ1030" s="305"/>
      <c r="AK1030" s="307"/>
      <c r="AL1030" s="308"/>
    </row>
    <row r="1031" spans="3:38" ht="14.4">
      <c r="C1031" s="190"/>
      <c r="D1031" s="191"/>
      <c r="E1031" s="192"/>
      <c r="F1031" s="193"/>
      <c r="G1031" s="194"/>
      <c r="AH1031" s="306"/>
      <c r="AI1031" s="305"/>
      <c r="AJ1031" s="305"/>
      <c r="AK1031" s="307"/>
      <c r="AL1031" s="308"/>
    </row>
    <row r="1032" spans="3:38" ht="14.4">
      <c r="AH1032" s="306"/>
      <c r="AI1032" s="305"/>
      <c r="AJ1032" s="305"/>
      <c r="AK1032" s="307"/>
      <c r="AL1032" s="308"/>
    </row>
    <row r="1033" spans="3:38" ht="14.4">
      <c r="AH1033" s="306"/>
      <c r="AI1033" s="305"/>
      <c r="AJ1033" s="305"/>
      <c r="AK1033" s="307"/>
      <c r="AL1033" s="308"/>
    </row>
    <row r="1034" spans="3:38" ht="14.4">
      <c r="AH1034" s="306"/>
      <c r="AI1034" s="305"/>
      <c r="AJ1034" s="305"/>
      <c r="AK1034" s="307"/>
      <c r="AL1034" s="308"/>
    </row>
    <row r="1035" spans="3:38" ht="14.4">
      <c r="AH1035" s="306"/>
      <c r="AI1035" s="305"/>
      <c r="AJ1035" s="305"/>
      <c r="AK1035" s="307"/>
      <c r="AL1035" s="308"/>
    </row>
    <row r="1036" spans="3:38" ht="14.4">
      <c r="AH1036" s="306"/>
      <c r="AI1036" s="305"/>
      <c r="AJ1036" s="305"/>
      <c r="AK1036" s="307"/>
      <c r="AL1036" s="308"/>
    </row>
    <row r="1037" spans="3:38" ht="14.4">
      <c r="AH1037" s="306"/>
      <c r="AI1037" s="305"/>
      <c r="AJ1037" s="305"/>
      <c r="AK1037" s="307"/>
      <c r="AL1037" s="308"/>
    </row>
    <row r="1038" spans="3:38" ht="14.4">
      <c r="AH1038" s="306"/>
      <c r="AI1038" s="305"/>
      <c r="AJ1038" s="305"/>
      <c r="AK1038" s="307"/>
      <c r="AL1038" s="308"/>
    </row>
    <row r="1039" spans="3:38" ht="14.4">
      <c r="AH1039" s="306"/>
      <c r="AI1039" s="305"/>
      <c r="AJ1039" s="305"/>
      <c r="AK1039" s="307"/>
      <c r="AL1039" s="308"/>
    </row>
    <row r="1040" spans="3:38" ht="14.4">
      <c r="AH1040" s="306"/>
      <c r="AI1040" s="305"/>
      <c r="AJ1040" s="305"/>
      <c r="AK1040" s="307"/>
      <c r="AL1040" s="308"/>
    </row>
    <row r="1041" spans="34:38" ht="14.4">
      <c r="AH1041" s="306"/>
      <c r="AI1041" s="305"/>
      <c r="AJ1041" s="305"/>
      <c r="AK1041" s="307"/>
      <c r="AL1041" s="308"/>
    </row>
    <row r="1042" spans="34:38" ht="14.4">
      <c r="AH1042" s="306"/>
      <c r="AI1042" s="305"/>
      <c r="AJ1042" s="305"/>
      <c r="AK1042" s="307"/>
      <c r="AL1042" s="308"/>
    </row>
    <row r="1043" spans="34:38" ht="14.4">
      <c r="AH1043" s="306"/>
      <c r="AI1043" s="305"/>
      <c r="AJ1043" s="305"/>
      <c r="AK1043" s="307"/>
      <c r="AL1043" s="308"/>
    </row>
    <row r="1044" spans="34:38" ht="14.4">
      <c r="AH1044" s="306"/>
      <c r="AI1044" s="305"/>
      <c r="AJ1044" s="305"/>
      <c r="AK1044" s="307"/>
      <c r="AL1044" s="308"/>
    </row>
    <row r="1045" spans="34:38" ht="14.4">
      <c r="AH1045" s="306"/>
      <c r="AI1045" s="305"/>
      <c r="AJ1045" s="305"/>
      <c r="AK1045" s="307"/>
      <c r="AL1045" s="308"/>
    </row>
    <row r="1046" spans="34:38" ht="14.4">
      <c r="AH1046" s="306"/>
      <c r="AI1046" s="305"/>
      <c r="AJ1046" s="305"/>
      <c r="AK1046" s="307"/>
      <c r="AL1046" s="308"/>
    </row>
    <row r="1047" spans="34:38" ht="14.4">
      <c r="AH1047" s="306"/>
      <c r="AI1047" s="305"/>
      <c r="AJ1047" s="305"/>
      <c r="AK1047" s="307"/>
      <c r="AL1047" s="308"/>
    </row>
    <row r="1048" spans="34:38" ht="14.4">
      <c r="AH1048" s="306"/>
      <c r="AI1048" s="305"/>
      <c r="AJ1048" s="305"/>
      <c r="AK1048" s="307"/>
      <c r="AL1048" s="308"/>
    </row>
    <row r="1049" spans="34:38" ht="14.4">
      <c r="AH1049" s="306"/>
      <c r="AI1049" s="305"/>
      <c r="AJ1049" s="305"/>
      <c r="AK1049" s="307"/>
      <c r="AL1049" s="308"/>
    </row>
    <row r="1050" spans="34:38" ht="14.4">
      <c r="AH1050" s="306"/>
      <c r="AI1050" s="305"/>
      <c r="AJ1050" s="305"/>
      <c r="AK1050" s="307"/>
      <c r="AL1050" s="308"/>
    </row>
    <row r="1051" spans="34:38" ht="14.4">
      <c r="AH1051" s="306"/>
      <c r="AI1051" s="305"/>
      <c r="AJ1051" s="305"/>
      <c r="AK1051" s="307"/>
      <c r="AL1051" s="308"/>
    </row>
    <row r="1052" spans="34:38" ht="14.4">
      <c r="AH1052" s="306"/>
      <c r="AI1052" s="305"/>
      <c r="AJ1052" s="305"/>
      <c r="AK1052" s="307"/>
      <c r="AL1052" s="308"/>
    </row>
    <row r="1053" spans="34:38" ht="14.4">
      <c r="AH1053" s="306"/>
      <c r="AI1053" s="305"/>
      <c r="AJ1053" s="305"/>
      <c r="AK1053" s="307"/>
      <c r="AL1053" s="308"/>
    </row>
    <row r="1054" spans="34:38" ht="14.4">
      <c r="AH1054" s="306"/>
      <c r="AI1054" s="305"/>
      <c r="AJ1054" s="305"/>
      <c r="AK1054" s="307"/>
      <c r="AL1054" s="308"/>
    </row>
    <row r="1055" spans="34:38" ht="14.4">
      <c r="AH1055" s="306"/>
      <c r="AI1055" s="305"/>
      <c r="AJ1055" s="305"/>
      <c r="AK1055" s="307"/>
      <c r="AL1055" s="308"/>
    </row>
    <row r="1056" spans="34:38" ht="14.4">
      <c r="AH1056" s="306"/>
      <c r="AI1056" s="305"/>
      <c r="AJ1056" s="305"/>
      <c r="AK1056" s="307"/>
      <c r="AL1056" s="308"/>
    </row>
    <row r="1057" spans="34:38" ht="14.4">
      <c r="AH1057" s="306"/>
      <c r="AI1057" s="305"/>
      <c r="AJ1057" s="305"/>
      <c r="AK1057" s="307"/>
      <c r="AL1057" s="308"/>
    </row>
    <row r="1058" spans="34:38" ht="14.4">
      <c r="AH1058" s="306"/>
      <c r="AI1058" s="305"/>
      <c r="AJ1058" s="305"/>
      <c r="AK1058" s="307"/>
      <c r="AL1058" s="308"/>
    </row>
    <row r="1059" spans="34:38" ht="14.4">
      <c r="AH1059" s="306"/>
      <c r="AI1059" s="305"/>
      <c r="AJ1059" s="305"/>
      <c r="AK1059" s="307"/>
      <c r="AL1059" s="308"/>
    </row>
    <row r="1060" spans="34:38" ht="14.4">
      <c r="AH1060" s="306"/>
      <c r="AI1060" s="305"/>
      <c r="AJ1060" s="305"/>
      <c r="AK1060" s="307"/>
      <c r="AL1060" s="308"/>
    </row>
    <row r="1061" spans="34:38" ht="14.4">
      <c r="AH1061" s="306"/>
      <c r="AI1061" s="305"/>
      <c r="AJ1061" s="305"/>
      <c r="AK1061" s="307"/>
      <c r="AL1061" s="308"/>
    </row>
    <row r="1062" spans="34:38" ht="14.4">
      <c r="AH1062" s="306"/>
      <c r="AI1062" s="305"/>
      <c r="AJ1062" s="305"/>
      <c r="AK1062" s="307"/>
      <c r="AL1062" s="308"/>
    </row>
    <row r="1063" spans="34:38" ht="14.4">
      <c r="AH1063" s="306"/>
      <c r="AI1063" s="305"/>
      <c r="AJ1063" s="305"/>
      <c r="AK1063" s="307"/>
      <c r="AL1063" s="308"/>
    </row>
    <row r="1064" spans="34:38" ht="14.4">
      <c r="AH1064" s="306"/>
      <c r="AI1064" s="305"/>
      <c r="AJ1064" s="305"/>
      <c r="AK1064" s="307"/>
      <c r="AL1064" s="308"/>
    </row>
    <row r="1065" spans="34:38" ht="14.4">
      <c r="AH1065" s="306"/>
      <c r="AI1065" s="305"/>
      <c r="AJ1065" s="305"/>
      <c r="AK1065" s="307"/>
      <c r="AL1065" s="308"/>
    </row>
    <row r="1066" spans="34:38" ht="14.4">
      <c r="AH1066" s="306"/>
      <c r="AI1066" s="305"/>
      <c r="AJ1066" s="305"/>
      <c r="AK1066" s="307"/>
      <c r="AL1066" s="308"/>
    </row>
    <row r="1067" spans="34:38" ht="14.4">
      <c r="AH1067" s="306"/>
      <c r="AI1067" s="305"/>
      <c r="AJ1067" s="305"/>
      <c r="AK1067" s="307"/>
      <c r="AL1067" s="308"/>
    </row>
    <row r="1068" spans="34:38" ht="14.4">
      <c r="AH1068" s="306"/>
      <c r="AI1068" s="305"/>
      <c r="AJ1068" s="305"/>
      <c r="AK1068" s="307"/>
      <c r="AL1068" s="308"/>
    </row>
    <row r="1069" spans="34:38" ht="14.4">
      <c r="AH1069" s="306"/>
      <c r="AI1069" s="305"/>
      <c r="AJ1069" s="305"/>
      <c r="AK1069" s="307"/>
      <c r="AL1069" s="308"/>
    </row>
    <row r="1070" spans="34:38" ht="14.4">
      <c r="AH1070" s="306"/>
      <c r="AI1070" s="305"/>
      <c r="AJ1070" s="305"/>
      <c r="AK1070" s="307"/>
      <c r="AL1070" s="308"/>
    </row>
    <row r="1071" spans="34:38" ht="14.4">
      <c r="AH1071" s="306"/>
      <c r="AI1071" s="305"/>
      <c r="AJ1071" s="305"/>
      <c r="AK1071" s="307"/>
      <c r="AL1071" s="308"/>
    </row>
    <row r="1072" spans="34:38" ht="14.4">
      <c r="AH1072" s="306"/>
      <c r="AI1072" s="305"/>
      <c r="AJ1072" s="305"/>
      <c r="AK1072" s="307"/>
      <c r="AL1072" s="308"/>
    </row>
    <row r="1073" spans="34:38" ht="14.4">
      <c r="AH1073" s="306"/>
      <c r="AI1073" s="305"/>
      <c r="AJ1073" s="305"/>
      <c r="AK1073" s="307"/>
      <c r="AL1073" s="308"/>
    </row>
    <row r="1074" spans="34:38" ht="14.4">
      <c r="AH1074" s="306"/>
      <c r="AI1074" s="305"/>
      <c r="AJ1074" s="305"/>
      <c r="AK1074" s="307"/>
      <c r="AL1074" s="308"/>
    </row>
    <row r="1075" spans="34:38" ht="14.4">
      <c r="AH1075" s="306"/>
      <c r="AI1075" s="305"/>
      <c r="AJ1075" s="305"/>
      <c r="AK1075" s="307"/>
      <c r="AL1075" s="308"/>
    </row>
    <row r="1076" spans="34:38" ht="14.4">
      <c r="AH1076" s="306"/>
      <c r="AI1076" s="305"/>
      <c r="AJ1076" s="305"/>
      <c r="AK1076" s="307"/>
      <c r="AL1076" s="308"/>
    </row>
    <row r="1077" spans="34:38" ht="14.4">
      <c r="AH1077" s="306"/>
      <c r="AI1077" s="305"/>
      <c r="AJ1077" s="305"/>
      <c r="AK1077" s="307"/>
      <c r="AL1077" s="308"/>
    </row>
    <row r="1078" spans="34:38" ht="14.4">
      <c r="AH1078" s="306"/>
      <c r="AI1078" s="305"/>
      <c r="AJ1078" s="305"/>
      <c r="AK1078" s="307"/>
      <c r="AL1078" s="308"/>
    </row>
    <row r="1079" spans="34:38" ht="14.4">
      <c r="AH1079" s="306"/>
      <c r="AI1079" s="305"/>
      <c r="AJ1079" s="305"/>
      <c r="AK1079" s="307"/>
      <c r="AL1079" s="308"/>
    </row>
    <row r="1080" spans="34:38" ht="14.4">
      <c r="AH1080" s="306"/>
      <c r="AI1080" s="305"/>
      <c r="AJ1080" s="305"/>
      <c r="AK1080" s="307"/>
      <c r="AL1080" s="308"/>
    </row>
    <row r="1081" spans="34:38" ht="14.4">
      <c r="AH1081" s="306"/>
      <c r="AI1081" s="305"/>
      <c r="AJ1081" s="305"/>
      <c r="AK1081" s="307"/>
      <c r="AL1081" s="308"/>
    </row>
    <row r="1082" spans="34:38" ht="14.4">
      <c r="AH1082" s="306"/>
      <c r="AI1082" s="305"/>
      <c r="AJ1082" s="305"/>
      <c r="AK1082" s="307"/>
      <c r="AL1082" s="308"/>
    </row>
    <row r="1083" spans="34:38" ht="14.4">
      <c r="AH1083" s="306"/>
      <c r="AI1083" s="305"/>
      <c r="AJ1083" s="305"/>
      <c r="AK1083" s="307"/>
      <c r="AL1083" s="308"/>
    </row>
    <row r="1084" spans="34:38" ht="14.4">
      <c r="AH1084" s="306"/>
      <c r="AI1084" s="305"/>
      <c r="AJ1084" s="305"/>
      <c r="AK1084" s="307"/>
      <c r="AL1084" s="308"/>
    </row>
    <row r="1085" spans="34:38" ht="14.4">
      <c r="AH1085" s="306"/>
      <c r="AI1085" s="305"/>
      <c r="AJ1085" s="305"/>
      <c r="AK1085" s="307"/>
      <c r="AL1085" s="308"/>
    </row>
    <row r="1086" spans="34:38" ht="14.4">
      <c r="AH1086" s="306"/>
      <c r="AI1086" s="305"/>
      <c r="AJ1086" s="305"/>
      <c r="AK1086" s="307"/>
      <c r="AL1086" s="308"/>
    </row>
    <row r="1087" spans="34:38" ht="14.4">
      <c r="AH1087" s="306"/>
      <c r="AI1087" s="305"/>
      <c r="AJ1087" s="305"/>
      <c r="AK1087" s="307"/>
      <c r="AL1087" s="308"/>
    </row>
    <row r="1088" spans="34:38" ht="14.4">
      <c r="AH1088" s="306"/>
      <c r="AI1088" s="305"/>
      <c r="AJ1088" s="305"/>
      <c r="AK1088" s="307"/>
      <c r="AL1088" s="308"/>
    </row>
    <row r="1089" spans="34:38" ht="14.4">
      <c r="AH1089" s="306"/>
      <c r="AI1089" s="305"/>
      <c r="AJ1089" s="305"/>
      <c r="AK1089" s="307"/>
      <c r="AL1089" s="308"/>
    </row>
    <row r="1090" spans="34:38" ht="14.4">
      <c r="AH1090" s="306"/>
      <c r="AI1090" s="305"/>
      <c r="AJ1090" s="305"/>
      <c r="AK1090" s="307"/>
      <c r="AL1090" s="308"/>
    </row>
    <row r="1091" spans="34:38" ht="14.4">
      <c r="AH1091" s="306"/>
      <c r="AI1091" s="305"/>
      <c r="AJ1091" s="305"/>
      <c r="AK1091" s="307"/>
      <c r="AL1091" s="308"/>
    </row>
    <row r="1092" spans="34:38" ht="14.4">
      <c r="AH1092" s="306"/>
      <c r="AI1092" s="305"/>
      <c r="AJ1092" s="305"/>
      <c r="AK1092" s="307"/>
      <c r="AL1092" s="308"/>
    </row>
    <row r="1093" spans="34:38" ht="14.4">
      <c r="AH1093" s="306"/>
      <c r="AI1093" s="305"/>
      <c r="AJ1093" s="305"/>
      <c r="AK1093" s="307"/>
      <c r="AL1093" s="308"/>
    </row>
    <row r="1094" spans="34:38" ht="14.4">
      <c r="AH1094" s="306"/>
      <c r="AI1094" s="305"/>
      <c r="AJ1094" s="305"/>
      <c r="AK1094" s="307"/>
      <c r="AL1094" s="308"/>
    </row>
    <row r="1095" spans="34:38" ht="14.4">
      <c r="AH1095" s="306"/>
      <c r="AI1095" s="305"/>
      <c r="AJ1095" s="305"/>
      <c r="AK1095" s="307"/>
      <c r="AL1095" s="308"/>
    </row>
    <row r="1096" spans="34:38" ht="14.4">
      <c r="AH1096" s="306"/>
      <c r="AI1096" s="305"/>
      <c r="AJ1096" s="305"/>
      <c r="AK1096" s="307"/>
      <c r="AL1096" s="308"/>
    </row>
    <row r="1097" spans="34:38" ht="14.4">
      <c r="AH1097" s="306"/>
      <c r="AI1097" s="305"/>
      <c r="AJ1097" s="305"/>
      <c r="AK1097" s="307"/>
      <c r="AL1097" s="308"/>
    </row>
    <row r="1098" spans="34:38" ht="14.4">
      <c r="AH1098" s="306"/>
      <c r="AI1098" s="305"/>
      <c r="AJ1098" s="305"/>
      <c r="AK1098" s="307"/>
      <c r="AL1098" s="308"/>
    </row>
    <row r="1099" spans="34:38" ht="14.4">
      <c r="AH1099" s="306"/>
      <c r="AI1099" s="305"/>
      <c r="AJ1099" s="305"/>
      <c r="AK1099" s="307"/>
      <c r="AL1099" s="308"/>
    </row>
    <row r="1100" spans="34:38" ht="14.4">
      <c r="AH1100" s="306"/>
      <c r="AI1100" s="305"/>
      <c r="AJ1100" s="305"/>
      <c r="AK1100" s="307"/>
      <c r="AL1100" s="308"/>
    </row>
    <row r="1101" spans="34:38" ht="14.4">
      <c r="AH1101" s="306"/>
      <c r="AI1101" s="305"/>
      <c r="AJ1101" s="305"/>
      <c r="AK1101" s="307"/>
      <c r="AL1101" s="308"/>
    </row>
    <row r="1102" spans="34:38" ht="14.4">
      <c r="AH1102" s="306"/>
      <c r="AI1102" s="305"/>
      <c r="AJ1102" s="305"/>
      <c r="AK1102" s="307"/>
      <c r="AL1102" s="308"/>
    </row>
    <row r="1103" spans="34:38" ht="14.4">
      <c r="AH1103" s="306"/>
      <c r="AI1103" s="305"/>
      <c r="AJ1103" s="305"/>
      <c r="AK1103" s="307"/>
      <c r="AL1103" s="308"/>
    </row>
    <row r="1104" spans="34:38" ht="14.4">
      <c r="AH1104" s="306"/>
      <c r="AI1104" s="305"/>
      <c r="AJ1104" s="305"/>
      <c r="AK1104" s="307"/>
      <c r="AL1104" s="308"/>
    </row>
    <row r="1105" spans="34:38" ht="14.4">
      <c r="AH1105" s="306"/>
      <c r="AI1105" s="305"/>
      <c r="AJ1105" s="305"/>
      <c r="AK1105" s="307"/>
      <c r="AL1105" s="308"/>
    </row>
    <row r="1106" spans="34:38" ht="14.4">
      <c r="AH1106" s="306"/>
      <c r="AI1106" s="305"/>
      <c r="AJ1106" s="305"/>
      <c r="AK1106" s="307"/>
      <c r="AL1106" s="308"/>
    </row>
    <row r="1107" spans="34:38" ht="14.4">
      <c r="AH1107" s="306"/>
      <c r="AI1107" s="305"/>
      <c r="AJ1107" s="305"/>
      <c r="AK1107" s="307"/>
      <c r="AL1107" s="308"/>
    </row>
    <row r="1108" spans="34:38" ht="14.4">
      <c r="AH1108" s="306"/>
      <c r="AI1108" s="305"/>
      <c r="AJ1108" s="305"/>
      <c r="AK1108" s="307"/>
      <c r="AL1108" s="308"/>
    </row>
    <row r="1109" spans="34:38" ht="14.4">
      <c r="AH1109" s="306"/>
      <c r="AI1109" s="305"/>
      <c r="AJ1109" s="305"/>
      <c r="AK1109" s="307"/>
      <c r="AL1109" s="308"/>
    </row>
    <row r="1110" spans="34:38" ht="14.4">
      <c r="AH1110" s="306"/>
      <c r="AI1110" s="305"/>
      <c r="AJ1110" s="305"/>
      <c r="AK1110" s="307"/>
      <c r="AL1110" s="308"/>
    </row>
    <row r="1111" spans="34:38" ht="14.4">
      <c r="AH1111" s="306"/>
      <c r="AI1111" s="305"/>
      <c r="AJ1111" s="305"/>
      <c r="AK1111" s="307"/>
      <c r="AL1111" s="308"/>
    </row>
    <row r="1112" spans="34:38" ht="14.4">
      <c r="AH1112" s="306"/>
      <c r="AI1112" s="305"/>
      <c r="AJ1112" s="305"/>
      <c r="AK1112" s="307"/>
      <c r="AL1112" s="308"/>
    </row>
    <row r="1113" spans="34:38" ht="14.4">
      <c r="AH1113" s="306"/>
      <c r="AI1113" s="305"/>
      <c r="AJ1113" s="305"/>
      <c r="AK1113" s="307"/>
      <c r="AL1113" s="308"/>
    </row>
    <row r="1114" spans="34:38" ht="14.4">
      <c r="AH1114" s="306"/>
      <c r="AI1114" s="305"/>
      <c r="AJ1114" s="305"/>
      <c r="AK1114" s="307"/>
      <c r="AL1114" s="308"/>
    </row>
    <row r="1115" spans="34:38" ht="14.4">
      <c r="AH1115" s="306"/>
      <c r="AI1115" s="305"/>
      <c r="AJ1115" s="305"/>
      <c r="AK1115" s="307"/>
      <c r="AL1115" s="308"/>
    </row>
    <row r="1116" spans="34:38" ht="14.4">
      <c r="AH1116" s="306"/>
      <c r="AI1116" s="305"/>
      <c r="AJ1116" s="305"/>
      <c r="AK1116" s="307"/>
      <c r="AL1116" s="308"/>
    </row>
    <row r="1117" spans="34:38" ht="14.4">
      <c r="AH1117" s="306"/>
      <c r="AI1117" s="305"/>
      <c r="AJ1117" s="305"/>
      <c r="AK1117" s="307"/>
      <c r="AL1117" s="308"/>
    </row>
    <row r="1118" spans="34:38" ht="14.4">
      <c r="AH1118" s="306"/>
      <c r="AI1118" s="305"/>
      <c r="AJ1118" s="305"/>
      <c r="AK1118" s="307"/>
      <c r="AL1118" s="308"/>
    </row>
    <row r="1119" spans="34:38" ht="14.4">
      <c r="AH1119" s="306"/>
      <c r="AI1119" s="305"/>
      <c r="AJ1119" s="305"/>
      <c r="AK1119" s="307"/>
      <c r="AL1119" s="308"/>
    </row>
    <row r="1120" spans="34:38" ht="14.4">
      <c r="AH1120" s="306"/>
      <c r="AI1120" s="305"/>
      <c r="AJ1120" s="305"/>
      <c r="AK1120" s="307"/>
      <c r="AL1120" s="308"/>
    </row>
    <row r="1121" spans="34:38" ht="14.4">
      <c r="AH1121" s="306"/>
      <c r="AI1121" s="305"/>
      <c r="AJ1121" s="305"/>
      <c r="AK1121" s="307"/>
      <c r="AL1121" s="308"/>
    </row>
    <row r="1122" spans="34:38" ht="14.4">
      <c r="AH1122" s="306"/>
      <c r="AI1122" s="305"/>
      <c r="AJ1122" s="305"/>
      <c r="AK1122" s="307"/>
      <c r="AL1122" s="308"/>
    </row>
    <row r="1123" spans="34:38" ht="14.4">
      <c r="AH1123" s="306"/>
      <c r="AI1123" s="305"/>
      <c r="AJ1123" s="305"/>
      <c r="AK1123" s="307"/>
      <c r="AL1123" s="308"/>
    </row>
    <row r="1124" spans="34:38" ht="14.4">
      <c r="AH1124" s="306"/>
      <c r="AI1124" s="305"/>
      <c r="AJ1124" s="305"/>
      <c r="AK1124" s="307"/>
      <c r="AL1124" s="308"/>
    </row>
    <row r="1125" spans="34:38" ht="14.4">
      <c r="AH1125" s="306"/>
      <c r="AI1125" s="305"/>
      <c r="AJ1125" s="305"/>
      <c r="AK1125" s="307"/>
      <c r="AL1125" s="308"/>
    </row>
    <row r="1126" spans="34:38" ht="14.4">
      <c r="AH1126" s="306"/>
      <c r="AI1126" s="305"/>
      <c r="AJ1126" s="305"/>
      <c r="AK1126" s="307"/>
      <c r="AL1126" s="308"/>
    </row>
    <row r="1127" spans="34:38" ht="14.4">
      <c r="AH1127" s="306"/>
      <c r="AI1127" s="305"/>
      <c r="AJ1127" s="305"/>
      <c r="AK1127" s="307"/>
      <c r="AL1127" s="308"/>
    </row>
    <row r="1128" spans="34:38" ht="14.4">
      <c r="AH1128" s="306"/>
      <c r="AI1128" s="305"/>
      <c r="AJ1128" s="305"/>
      <c r="AK1128" s="307"/>
      <c r="AL1128" s="308"/>
    </row>
    <row r="1129" spans="34:38" ht="14.4">
      <c r="AH1129" s="306"/>
      <c r="AI1129" s="305"/>
      <c r="AJ1129" s="305"/>
      <c r="AK1129" s="307"/>
      <c r="AL1129" s="308"/>
    </row>
    <row r="1130" spans="34:38" ht="14.4">
      <c r="AH1130" s="306"/>
      <c r="AI1130" s="305"/>
      <c r="AJ1130" s="305"/>
      <c r="AK1130" s="307"/>
      <c r="AL1130" s="308"/>
    </row>
    <row r="1131" spans="34:38" ht="14.4">
      <c r="AH1131" s="306"/>
      <c r="AI1131" s="305"/>
      <c r="AJ1131" s="305"/>
      <c r="AK1131" s="307"/>
      <c r="AL1131" s="308"/>
    </row>
    <row r="1132" spans="34:38" ht="14.4">
      <c r="AH1132" s="306"/>
      <c r="AI1132" s="305"/>
      <c r="AJ1132" s="305"/>
      <c r="AK1132" s="307"/>
      <c r="AL1132" s="308"/>
    </row>
    <row r="1133" spans="34:38" ht="14.4">
      <c r="AH1133" s="306"/>
      <c r="AI1133" s="305"/>
      <c r="AJ1133" s="305"/>
      <c r="AK1133" s="307"/>
      <c r="AL1133" s="308"/>
    </row>
    <row r="1134" spans="34:38" ht="14.4">
      <c r="AH1134" s="306"/>
      <c r="AI1134" s="305"/>
      <c r="AJ1134" s="305"/>
      <c r="AK1134" s="307"/>
      <c r="AL1134" s="308"/>
    </row>
    <row r="1135" spans="34:38" ht="14.4">
      <c r="AH1135" s="306"/>
      <c r="AI1135" s="305"/>
      <c r="AJ1135" s="305"/>
      <c r="AK1135" s="307"/>
      <c r="AL1135" s="308"/>
    </row>
    <row r="1136" spans="34:38" ht="14.4">
      <c r="AH1136" s="306"/>
      <c r="AI1136" s="305"/>
      <c r="AJ1136" s="305"/>
      <c r="AK1136" s="307"/>
      <c r="AL1136" s="308"/>
    </row>
    <row r="1137" spans="34:38" ht="14.4">
      <c r="AH1137" s="306"/>
      <c r="AI1137" s="305"/>
      <c r="AJ1137" s="305"/>
      <c r="AK1137" s="307"/>
      <c r="AL1137" s="308"/>
    </row>
    <row r="1138" spans="34:38" ht="14.4">
      <c r="AH1138" s="306"/>
      <c r="AI1138" s="305"/>
      <c r="AJ1138" s="305"/>
      <c r="AK1138" s="307"/>
      <c r="AL1138" s="308"/>
    </row>
    <row r="1139" spans="34:38" ht="14.4">
      <c r="AH1139" s="306"/>
      <c r="AI1139" s="305"/>
      <c r="AJ1139" s="305"/>
      <c r="AK1139" s="307"/>
      <c r="AL1139" s="308"/>
    </row>
    <row r="1140" spans="34:38" ht="14.4">
      <c r="AH1140" s="306"/>
      <c r="AI1140" s="305"/>
      <c r="AJ1140" s="305"/>
      <c r="AK1140" s="307"/>
      <c r="AL1140" s="308"/>
    </row>
    <row r="1141" spans="34:38" ht="14.4">
      <c r="AH1141" s="306"/>
      <c r="AI1141" s="305"/>
      <c r="AJ1141" s="305"/>
      <c r="AK1141" s="307"/>
      <c r="AL1141" s="308"/>
    </row>
    <row r="1142" spans="34:38" ht="14.4">
      <c r="AH1142" s="306"/>
      <c r="AI1142" s="305"/>
      <c r="AJ1142" s="305"/>
      <c r="AK1142" s="307"/>
      <c r="AL1142" s="308"/>
    </row>
    <row r="1143" spans="34:38" ht="14.4">
      <c r="AH1143" s="306"/>
      <c r="AI1143" s="305"/>
      <c r="AJ1143" s="305"/>
      <c r="AK1143" s="307"/>
      <c r="AL1143" s="308"/>
    </row>
    <row r="1144" spans="34:38" ht="14.4">
      <c r="AH1144" s="306"/>
      <c r="AI1144" s="305"/>
      <c r="AJ1144" s="305"/>
      <c r="AK1144" s="307"/>
      <c r="AL1144" s="308"/>
    </row>
    <row r="1145" spans="34:38" ht="14.4">
      <c r="AH1145" s="306"/>
      <c r="AI1145" s="305"/>
      <c r="AJ1145" s="305"/>
      <c r="AK1145" s="307"/>
      <c r="AL1145" s="308"/>
    </row>
    <row r="1146" spans="34:38" ht="14.4">
      <c r="AH1146" s="306"/>
      <c r="AI1146" s="305"/>
      <c r="AJ1146" s="305"/>
      <c r="AK1146" s="307"/>
      <c r="AL1146" s="308"/>
    </row>
    <row r="1147" spans="34:38" ht="14.4">
      <c r="AH1147" s="306"/>
      <c r="AI1147" s="305"/>
      <c r="AJ1147" s="305"/>
      <c r="AK1147" s="307"/>
      <c r="AL1147" s="308"/>
    </row>
    <row r="1148" spans="34:38" ht="14.4">
      <c r="AH1148" s="306"/>
      <c r="AI1148" s="305"/>
      <c r="AJ1148" s="305"/>
      <c r="AK1148" s="307"/>
      <c r="AL1148" s="308"/>
    </row>
    <row r="1149" spans="34:38" ht="14.4">
      <c r="AH1149" s="306"/>
      <c r="AI1149" s="305"/>
      <c r="AJ1149" s="305"/>
      <c r="AK1149" s="307"/>
      <c r="AL1149" s="308"/>
    </row>
    <row r="1150" spans="34:38" ht="14.4">
      <c r="AH1150" s="306"/>
      <c r="AI1150" s="305"/>
      <c r="AJ1150" s="305"/>
      <c r="AK1150" s="307"/>
      <c r="AL1150" s="308"/>
    </row>
    <row r="1151" spans="34:38" ht="14.4">
      <c r="AH1151" s="306"/>
      <c r="AI1151" s="305"/>
      <c r="AJ1151" s="305"/>
      <c r="AK1151" s="307"/>
      <c r="AL1151" s="308"/>
    </row>
    <row r="1152" spans="34:38" ht="14.4">
      <c r="AH1152" s="306"/>
      <c r="AI1152" s="305"/>
      <c r="AJ1152" s="305"/>
      <c r="AK1152" s="307"/>
      <c r="AL1152" s="308"/>
    </row>
    <row r="1153" spans="34:38" ht="14.4">
      <c r="AH1153" s="306"/>
      <c r="AI1153" s="305"/>
      <c r="AJ1153" s="305"/>
      <c r="AK1153" s="307"/>
      <c r="AL1153" s="308"/>
    </row>
    <row r="1154" spans="34:38" ht="14.4">
      <c r="AH1154" s="306"/>
      <c r="AI1154" s="305"/>
      <c r="AJ1154" s="305"/>
      <c r="AK1154" s="307"/>
      <c r="AL1154" s="308"/>
    </row>
    <row r="1155" spans="34:38" ht="14.4">
      <c r="AH1155" s="306"/>
      <c r="AI1155" s="305"/>
      <c r="AJ1155" s="305"/>
      <c r="AK1155" s="307"/>
      <c r="AL1155" s="308"/>
    </row>
    <row r="1156" spans="34:38" ht="14.4">
      <c r="AH1156" s="306"/>
      <c r="AI1156" s="305"/>
      <c r="AJ1156" s="305"/>
      <c r="AK1156" s="307"/>
      <c r="AL1156" s="308"/>
    </row>
    <row r="1157" spans="34:38" ht="14.4">
      <c r="AH1157" s="306"/>
      <c r="AI1157" s="305"/>
      <c r="AJ1157" s="305"/>
      <c r="AK1157" s="307"/>
      <c r="AL1157" s="308"/>
    </row>
    <row r="1158" spans="34:38" ht="14.4">
      <c r="AH1158" s="306"/>
      <c r="AI1158" s="305"/>
      <c r="AJ1158" s="305"/>
      <c r="AK1158" s="307"/>
      <c r="AL1158" s="308"/>
    </row>
    <row r="1159" spans="34:38" ht="14.4">
      <c r="AH1159" s="306"/>
      <c r="AI1159" s="305"/>
      <c r="AJ1159" s="305"/>
      <c r="AK1159" s="307"/>
      <c r="AL1159" s="308"/>
    </row>
    <row r="1160" spans="34:38" ht="14.4">
      <c r="AH1160" s="306"/>
      <c r="AI1160" s="305"/>
      <c r="AJ1160" s="305"/>
      <c r="AK1160" s="307"/>
      <c r="AL1160" s="308"/>
    </row>
    <row r="1161" spans="34:38" ht="14.4">
      <c r="AH1161" s="306"/>
      <c r="AI1161" s="305"/>
      <c r="AJ1161" s="305"/>
      <c r="AK1161" s="307"/>
      <c r="AL1161" s="308"/>
    </row>
    <row r="1162" spans="34:38" ht="14.4">
      <c r="AH1162" s="306"/>
      <c r="AI1162" s="305"/>
      <c r="AJ1162" s="305"/>
      <c r="AK1162" s="307"/>
      <c r="AL1162" s="308"/>
    </row>
    <row r="1163" spans="34:38" ht="14.4">
      <c r="AH1163" s="306"/>
      <c r="AI1163" s="305"/>
      <c r="AJ1163" s="305"/>
      <c r="AK1163" s="307"/>
      <c r="AL1163" s="308"/>
    </row>
    <row r="1164" spans="34:38" ht="14.4">
      <c r="AH1164" s="306"/>
      <c r="AI1164" s="305"/>
      <c r="AJ1164" s="305"/>
      <c r="AK1164" s="307"/>
      <c r="AL1164" s="308"/>
    </row>
    <row r="1165" spans="34:38" ht="14.4">
      <c r="AH1165" s="306"/>
      <c r="AI1165" s="305"/>
      <c r="AJ1165" s="305"/>
      <c r="AK1165" s="307"/>
      <c r="AL1165" s="308"/>
    </row>
    <row r="1166" spans="34:38" ht="14.4">
      <c r="AH1166" s="306"/>
      <c r="AI1166" s="305"/>
      <c r="AJ1166" s="305"/>
      <c r="AK1166" s="307"/>
      <c r="AL1166" s="308"/>
    </row>
    <row r="1167" spans="34:38" ht="14.4">
      <c r="AH1167" s="306"/>
      <c r="AI1167" s="305"/>
      <c r="AJ1167" s="305"/>
      <c r="AK1167" s="307"/>
      <c r="AL1167" s="308"/>
    </row>
    <row r="1168" spans="34:38" ht="14.4">
      <c r="AH1168" s="306"/>
      <c r="AI1168" s="305"/>
      <c r="AJ1168" s="305"/>
      <c r="AK1168" s="307"/>
      <c r="AL1168" s="308"/>
    </row>
    <row r="1169" spans="34:38" ht="14.4">
      <c r="AH1169" s="306"/>
      <c r="AI1169" s="305"/>
      <c r="AJ1169" s="305"/>
      <c r="AK1169" s="307"/>
      <c r="AL1169" s="308"/>
    </row>
    <row r="1170" spans="34:38" ht="14.4">
      <c r="AH1170" s="306"/>
      <c r="AI1170" s="305"/>
      <c r="AJ1170" s="305"/>
      <c r="AK1170" s="307"/>
      <c r="AL1170" s="308"/>
    </row>
    <row r="1171" spans="34:38" ht="14.4">
      <c r="AH1171" s="306"/>
      <c r="AI1171" s="305"/>
      <c r="AJ1171" s="305"/>
      <c r="AK1171" s="307"/>
      <c r="AL1171" s="308"/>
    </row>
    <row r="1172" spans="34:38" ht="14.4">
      <c r="AH1172" s="306"/>
      <c r="AI1172" s="305"/>
      <c r="AJ1172" s="305"/>
      <c r="AK1172" s="307"/>
      <c r="AL1172" s="308"/>
    </row>
    <row r="1173" spans="34:38" ht="14.4">
      <c r="AH1173" s="306"/>
      <c r="AI1173" s="305"/>
      <c r="AJ1173" s="305"/>
      <c r="AK1173" s="307"/>
      <c r="AL1173" s="308"/>
    </row>
    <row r="1174" spans="34:38" ht="14.4">
      <c r="AH1174" s="306"/>
      <c r="AI1174" s="305"/>
      <c r="AJ1174" s="305"/>
      <c r="AK1174" s="307"/>
      <c r="AL1174" s="308"/>
    </row>
    <row r="1175" spans="34:38" ht="14.4">
      <c r="AH1175" s="306"/>
      <c r="AI1175" s="305"/>
      <c r="AJ1175" s="305"/>
      <c r="AK1175" s="307"/>
      <c r="AL1175" s="308"/>
    </row>
    <row r="1176" spans="34:38" ht="14.4">
      <c r="AH1176" s="306"/>
      <c r="AI1176" s="305"/>
      <c r="AJ1176" s="305"/>
      <c r="AK1176" s="307"/>
      <c r="AL1176" s="308"/>
    </row>
    <row r="1177" spans="34:38" ht="14.4">
      <c r="AH1177" s="306"/>
      <c r="AI1177" s="305"/>
      <c r="AJ1177" s="305"/>
      <c r="AK1177" s="307"/>
      <c r="AL1177" s="308"/>
    </row>
    <row r="1178" spans="34:38" ht="14.4">
      <c r="AH1178" s="306"/>
      <c r="AI1178" s="305"/>
      <c r="AJ1178" s="305"/>
      <c r="AK1178" s="307"/>
      <c r="AL1178" s="308"/>
    </row>
    <row r="1179" spans="34:38" ht="14.4">
      <c r="AH1179" s="306"/>
      <c r="AI1179" s="305"/>
      <c r="AJ1179" s="305"/>
      <c r="AK1179" s="307"/>
      <c r="AL1179" s="308"/>
    </row>
    <row r="1180" spans="34:38" ht="14.4">
      <c r="AH1180" s="306"/>
      <c r="AI1180" s="305"/>
      <c r="AJ1180" s="305"/>
      <c r="AK1180" s="307"/>
      <c r="AL1180" s="308"/>
    </row>
    <row r="1181" spans="34:38" ht="14.4">
      <c r="AH1181" s="306"/>
      <c r="AI1181" s="305"/>
      <c r="AJ1181" s="305"/>
      <c r="AK1181" s="307"/>
      <c r="AL1181" s="308"/>
    </row>
    <row r="1182" spans="34:38" ht="14.4">
      <c r="AH1182" s="306"/>
      <c r="AI1182" s="305"/>
      <c r="AJ1182" s="305"/>
      <c r="AK1182" s="307"/>
      <c r="AL1182" s="308"/>
    </row>
    <row r="1183" spans="34:38" ht="14.4">
      <c r="AH1183" s="306"/>
      <c r="AI1183" s="305"/>
      <c r="AJ1183" s="305"/>
      <c r="AK1183" s="307"/>
      <c r="AL1183" s="308"/>
    </row>
    <row r="1184" spans="34:38" ht="14.4">
      <c r="AH1184" s="306"/>
      <c r="AI1184" s="305"/>
      <c r="AJ1184" s="305"/>
      <c r="AK1184" s="307"/>
      <c r="AL1184" s="308"/>
    </row>
    <row r="1185" spans="34:38" ht="14.4">
      <c r="AH1185" s="306"/>
      <c r="AI1185" s="305"/>
      <c r="AJ1185" s="305"/>
      <c r="AK1185" s="307"/>
      <c r="AL1185" s="308"/>
    </row>
    <row r="1186" spans="34:38" ht="14.4">
      <c r="AH1186" s="306"/>
      <c r="AI1186" s="305"/>
      <c r="AJ1186" s="305"/>
      <c r="AK1186" s="307"/>
      <c r="AL1186" s="308"/>
    </row>
    <row r="1187" spans="34:38" ht="14.4">
      <c r="AH1187" s="306"/>
      <c r="AI1187" s="305"/>
      <c r="AJ1187" s="305"/>
      <c r="AK1187" s="307"/>
      <c r="AL1187" s="308"/>
    </row>
    <row r="1188" spans="34:38" ht="14.4">
      <c r="AH1188" s="306"/>
      <c r="AI1188" s="305"/>
      <c r="AJ1188" s="305"/>
      <c r="AK1188" s="307"/>
      <c r="AL1188" s="308"/>
    </row>
    <row r="1189" spans="34:38" ht="14.4">
      <c r="AH1189" s="306"/>
      <c r="AI1189" s="305"/>
      <c r="AJ1189" s="305"/>
      <c r="AK1189" s="307"/>
      <c r="AL1189" s="308"/>
    </row>
    <row r="1190" spans="34:38" ht="14.4">
      <c r="AH1190" s="306"/>
      <c r="AI1190" s="305"/>
      <c r="AJ1190" s="305"/>
      <c r="AK1190" s="307"/>
      <c r="AL1190" s="308"/>
    </row>
    <row r="1191" spans="34:38" ht="14.4">
      <c r="AH1191" s="306"/>
      <c r="AI1191" s="305"/>
      <c r="AJ1191" s="305"/>
      <c r="AK1191" s="307"/>
      <c r="AL1191" s="308"/>
    </row>
    <row r="1192" spans="34:38" ht="14.4">
      <c r="AH1192" s="306"/>
      <c r="AI1192" s="305"/>
      <c r="AJ1192" s="305"/>
      <c r="AK1192" s="307"/>
      <c r="AL1192" s="308"/>
    </row>
    <row r="1193" spans="34:38" ht="14.4">
      <c r="AH1193" s="306"/>
      <c r="AI1193" s="305"/>
      <c r="AJ1193" s="305"/>
      <c r="AK1193" s="307"/>
      <c r="AL1193" s="308"/>
    </row>
    <row r="1194" spans="34:38" ht="14.4">
      <c r="AH1194" s="306"/>
      <c r="AI1194" s="305"/>
      <c r="AJ1194" s="305"/>
      <c r="AK1194" s="307"/>
      <c r="AL1194" s="308"/>
    </row>
    <row r="1195" spans="34:38" ht="14.4">
      <c r="AH1195" s="306"/>
      <c r="AI1195" s="305"/>
      <c r="AJ1195" s="305"/>
      <c r="AK1195" s="307"/>
      <c r="AL1195" s="308"/>
    </row>
    <row r="1196" spans="34:38" ht="14.4">
      <c r="AH1196" s="306"/>
      <c r="AI1196" s="305"/>
      <c r="AJ1196" s="305"/>
      <c r="AK1196" s="307"/>
      <c r="AL1196" s="308"/>
    </row>
    <row r="1197" spans="34:38" ht="14.4">
      <c r="AH1197" s="306"/>
      <c r="AI1197" s="305"/>
      <c r="AJ1197" s="305"/>
      <c r="AK1197" s="307"/>
      <c r="AL1197" s="308"/>
    </row>
    <row r="1198" spans="34:38" ht="14.4">
      <c r="AH1198" s="306"/>
      <c r="AI1198" s="305"/>
      <c r="AJ1198" s="305"/>
      <c r="AK1198" s="307"/>
      <c r="AL1198" s="308"/>
    </row>
    <row r="1199" spans="34:38" ht="14.4">
      <c r="AH1199" s="306"/>
      <c r="AI1199" s="305"/>
      <c r="AJ1199" s="305"/>
      <c r="AK1199" s="307"/>
      <c r="AL1199" s="308"/>
    </row>
    <row r="1200" spans="34:38" ht="14.4">
      <c r="AH1200" s="306"/>
      <c r="AI1200" s="305"/>
      <c r="AJ1200" s="305"/>
      <c r="AK1200" s="307"/>
      <c r="AL1200" s="308"/>
    </row>
    <row r="1201" spans="34:38" ht="14.4">
      <c r="AH1201" s="306"/>
      <c r="AI1201" s="305"/>
      <c r="AJ1201" s="305"/>
      <c r="AK1201" s="307"/>
      <c r="AL1201" s="308"/>
    </row>
    <row r="1202" spans="34:38" ht="14.4">
      <c r="AH1202" s="306"/>
      <c r="AI1202" s="305"/>
      <c r="AJ1202" s="305"/>
      <c r="AK1202" s="307"/>
      <c r="AL1202" s="308"/>
    </row>
    <row r="1203" spans="34:38" ht="14.4">
      <c r="AH1203" s="306"/>
      <c r="AI1203" s="305"/>
      <c r="AJ1203" s="305"/>
      <c r="AK1203" s="307"/>
      <c r="AL1203" s="308"/>
    </row>
    <row r="1204" spans="34:38" ht="14.4">
      <c r="AH1204" s="306"/>
      <c r="AI1204" s="305"/>
      <c r="AJ1204" s="305"/>
      <c r="AK1204" s="307"/>
      <c r="AL1204" s="308"/>
    </row>
    <row r="1205" spans="34:38" ht="14.4">
      <c r="AH1205" s="306"/>
      <c r="AI1205" s="305"/>
      <c r="AJ1205" s="305"/>
      <c r="AK1205" s="307"/>
      <c r="AL1205" s="308"/>
    </row>
    <row r="1206" spans="34:38" ht="14.4">
      <c r="AH1206" s="306"/>
      <c r="AI1206" s="305"/>
      <c r="AJ1206" s="305"/>
      <c r="AK1206" s="307"/>
      <c r="AL1206" s="308"/>
    </row>
    <row r="1207" spans="34:38" ht="14.4">
      <c r="AH1207" s="306"/>
      <c r="AI1207" s="305"/>
      <c r="AJ1207" s="305"/>
      <c r="AK1207" s="307"/>
      <c r="AL1207" s="308"/>
    </row>
    <row r="1208" spans="34:38" ht="14.4">
      <c r="AH1208" s="306"/>
      <c r="AI1208" s="305"/>
      <c r="AJ1208" s="305"/>
      <c r="AK1208" s="307"/>
      <c r="AL1208" s="308"/>
    </row>
    <row r="1209" spans="34:38" ht="14.4">
      <c r="AH1209" s="306"/>
      <c r="AI1209" s="305"/>
      <c r="AJ1209" s="305"/>
      <c r="AK1209" s="307"/>
      <c r="AL1209" s="308"/>
    </row>
    <row r="1210" spans="34:38" ht="14.4">
      <c r="AH1210" s="306"/>
      <c r="AI1210" s="305"/>
      <c r="AJ1210" s="305"/>
      <c r="AK1210" s="307"/>
      <c r="AL1210" s="308"/>
    </row>
    <row r="1211" spans="34:38" ht="14.4">
      <c r="AH1211" s="306"/>
      <c r="AI1211" s="305"/>
      <c r="AJ1211" s="305"/>
      <c r="AK1211" s="307"/>
      <c r="AL1211" s="308"/>
    </row>
    <row r="1212" spans="34:38" ht="14.4">
      <c r="AH1212" s="306"/>
      <c r="AI1212" s="305"/>
      <c r="AJ1212" s="305"/>
      <c r="AK1212" s="307"/>
      <c r="AL1212" s="308"/>
    </row>
    <row r="1213" spans="34:38" ht="14.4">
      <c r="AH1213" s="306"/>
      <c r="AI1213" s="305"/>
      <c r="AJ1213" s="305"/>
      <c r="AK1213" s="307"/>
      <c r="AL1213" s="308"/>
    </row>
    <row r="1214" spans="34:38" ht="14.4">
      <c r="AH1214" s="306"/>
      <c r="AI1214" s="305"/>
      <c r="AJ1214" s="305"/>
      <c r="AK1214" s="307"/>
      <c r="AL1214" s="308"/>
    </row>
    <row r="1215" spans="34:38" ht="14.4">
      <c r="AH1215" s="306"/>
      <c r="AI1215" s="305"/>
      <c r="AJ1215" s="305"/>
      <c r="AK1215" s="307"/>
      <c r="AL1215" s="308"/>
    </row>
    <row r="1216" spans="34:38" ht="14.4">
      <c r="AH1216" s="306"/>
      <c r="AI1216" s="305"/>
      <c r="AJ1216" s="305"/>
      <c r="AK1216" s="307"/>
      <c r="AL1216" s="308"/>
    </row>
    <row r="1217" spans="34:38" ht="14.4">
      <c r="AH1217" s="306"/>
      <c r="AI1217" s="305"/>
      <c r="AJ1217" s="305"/>
      <c r="AK1217" s="307"/>
      <c r="AL1217" s="308"/>
    </row>
    <row r="1218" spans="34:38" ht="14.4">
      <c r="AH1218" s="306"/>
      <c r="AI1218" s="305"/>
      <c r="AJ1218" s="305"/>
      <c r="AK1218" s="307"/>
      <c r="AL1218" s="308"/>
    </row>
    <row r="1219" spans="34:38" ht="14.4">
      <c r="AH1219" s="306"/>
      <c r="AI1219" s="305"/>
      <c r="AJ1219" s="305"/>
      <c r="AK1219" s="307"/>
      <c r="AL1219" s="308"/>
    </row>
    <row r="1220" spans="34:38" ht="14.4">
      <c r="AH1220" s="306"/>
      <c r="AI1220" s="305"/>
      <c r="AJ1220" s="305"/>
      <c r="AK1220" s="307"/>
      <c r="AL1220" s="308"/>
    </row>
    <row r="1221" spans="34:38" ht="14.4">
      <c r="AH1221" s="306"/>
      <c r="AI1221" s="305"/>
      <c r="AJ1221" s="305"/>
      <c r="AK1221" s="307"/>
      <c r="AL1221" s="308"/>
    </row>
    <row r="1222" spans="34:38" ht="14.4">
      <c r="AH1222" s="306"/>
      <c r="AI1222" s="305"/>
      <c r="AJ1222" s="305"/>
      <c r="AK1222" s="307"/>
      <c r="AL1222" s="308"/>
    </row>
    <row r="1223" spans="34:38" ht="14.4">
      <c r="AH1223" s="306"/>
      <c r="AI1223" s="305"/>
      <c r="AJ1223" s="305"/>
      <c r="AK1223" s="307"/>
      <c r="AL1223" s="308"/>
    </row>
    <row r="1224" spans="34:38" ht="14.4">
      <c r="AH1224" s="306"/>
      <c r="AI1224" s="305"/>
      <c r="AJ1224" s="305"/>
      <c r="AK1224" s="307"/>
      <c r="AL1224" s="308"/>
    </row>
    <row r="1225" spans="34:38" ht="14.4">
      <c r="AH1225" s="306"/>
      <c r="AI1225" s="305"/>
      <c r="AJ1225" s="305"/>
      <c r="AK1225" s="307"/>
      <c r="AL1225" s="308"/>
    </row>
    <row r="1226" spans="34:38" ht="14.4">
      <c r="AH1226" s="306"/>
      <c r="AI1226" s="305"/>
      <c r="AJ1226" s="305"/>
      <c r="AK1226" s="307"/>
      <c r="AL1226" s="308"/>
    </row>
    <row r="1227" spans="34:38" ht="14.4">
      <c r="AH1227" s="306"/>
      <c r="AI1227" s="305"/>
      <c r="AJ1227" s="305"/>
      <c r="AK1227" s="307"/>
      <c r="AL1227" s="308"/>
    </row>
    <row r="1228" spans="34:38" ht="14.4">
      <c r="AH1228" s="306"/>
      <c r="AI1228" s="305"/>
      <c r="AJ1228" s="305"/>
      <c r="AK1228" s="307"/>
      <c r="AL1228" s="308"/>
    </row>
    <row r="1229" spans="34:38" ht="14.4">
      <c r="AH1229" s="306"/>
      <c r="AI1229" s="305"/>
      <c r="AJ1229" s="305"/>
      <c r="AK1229" s="307"/>
      <c r="AL1229" s="308"/>
    </row>
    <row r="1230" spans="34:38" ht="14.4">
      <c r="AH1230" s="306"/>
      <c r="AI1230" s="305"/>
      <c r="AJ1230" s="305"/>
      <c r="AK1230" s="307"/>
      <c r="AL1230" s="308"/>
    </row>
    <row r="1231" spans="34:38" ht="14.4">
      <c r="AH1231" s="306"/>
      <c r="AI1231" s="305"/>
      <c r="AJ1231" s="305"/>
      <c r="AK1231" s="307"/>
      <c r="AL1231" s="308"/>
    </row>
    <row r="1232" spans="34:38" ht="14.4">
      <c r="AH1232" s="306"/>
      <c r="AI1232" s="305"/>
      <c r="AJ1232" s="305"/>
      <c r="AK1232" s="307"/>
      <c r="AL1232" s="308"/>
    </row>
    <row r="1233" spans="34:38" ht="14.4">
      <c r="AH1233" s="306"/>
      <c r="AI1233" s="305"/>
      <c r="AJ1233" s="305"/>
      <c r="AK1233" s="307"/>
      <c r="AL1233" s="308"/>
    </row>
    <row r="1234" spans="34:38" ht="14.4">
      <c r="AH1234" s="306"/>
      <c r="AI1234" s="305"/>
      <c r="AJ1234" s="305"/>
      <c r="AK1234" s="307"/>
      <c r="AL1234" s="308"/>
    </row>
    <row r="1235" spans="34:38" ht="14.4">
      <c r="AH1235" s="306"/>
      <c r="AI1235" s="305"/>
      <c r="AJ1235" s="305"/>
      <c r="AK1235" s="307"/>
      <c r="AL1235" s="308"/>
    </row>
    <row r="1236" spans="34:38" ht="14.4">
      <c r="AH1236" s="306"/>
      <c r="AI1236" s="305"/>
      <c r="AJ1236" s="305"/>
      <c r="AK1236" s="307"/>
      <c r="AL1236" s="308"/>
    </row>
    <row r="1237" spans="34:38" ht="14.4">
      <c r="AH1237" s="306"/>
      <c r="AI1237" s="305"/>
      <c r="AJ1237" s="305"/>
      <c r="AK1237" s="307"/>
      <c r="AL1237" s="308"/>
    </row>
    <row r="1238" spans="34:38" ht="14.4">
      <c r="AH1238" s="306"/>
      <c r="AI1238" s="305"/>
      <c r="AJ1238" s="305"/>
      <c r="AK1238" s="307"/>
      <c r="AL1238" s="308"/>
    </row>
    <row r="1239" spans="34:38" ht="14.4">
      <c r="AH1239" s="306"/>
      <c r="AI1239" s="305"/>
      <c r="AJ1239" s="305"/>
      <c r="AK1239" s="307"/>
      <c r="AL1239" s="308"/>
    </row>
    <row r="1240" spans="34:38" ht="14.4">
      <c r="AH1240" s="306"/>
      <c r="AI1240" s="305"/>
      <c r="AJ1240" s="305"/>
      <c r="AK1240" s="307"/>
      <c r="AL1240" s="308"/>
    </row>
    <row r="1241" spans="34:38" ht="14.4">
      <c r="AH1241" s="306"/>
      <c r="AI1241" s="305"/>
      <c r="AJ1241" s="305"/>
      <c r="AK1241" s="307"/>
      <c r="AL1241" s="308"/>
    </row>
    <row r="1242" spans="34:38" ht="14.4">
      <c r="AH1242" s="306"/>
      <c r="AI1242" s="305"/>
      <c r="AJ1242" s="305"/>
      <c r="AK1242" s="307"/>
      <c r="AL1242" s="308"/>
    </row>
    <row r="1243" spans="34:38" ht="14.4">
      <c r="AH1243" s="306"/>
      <c r="AI1243" s="305"/>
      <c r="AJ1243" s="305"/>
      <c r="AK1243" s="307"/>
      <c r="AL1243" s="308"/>
    </row>
    <row r="1244" spans="34:38" ht="14.4">
      <c r="AH1244" s="306"/>
      <c r="AI1244" s="305"/>
      <c r="AJ1244" s="305"/>
      <c r="AK1244" s="307"/>
      <c r="AL1244" s="308"/>
    </row>
    <row r="1245" spans="34:38" ht="14.4">
      <c r="AH1245" s="306"/>
      <c r="AI1245" s="305"/>
      <c r="AJ1245" s="305"/>
      <c r="AK1245" s="307"/>
      <c r="AL1245" s="308"/>
    </row>
    <row r="1246" spans="34:38" ht="14.4">
      <c r="AH1246" s="306"/>
      <c r="AI1246" s="305"/>
      <c r="AJ1246" s="305"/>
      <c r="AK1246" s="307"/>
      <c r="AL1246" s="308"/>
    </row>
    <row r="1247" spans="34:38" ht="14.4">
      <c r="AH1247" s="306"/>
      <c r="AI1247" s="305"/>
      <c r="AJ1247" s="305"/>
      <c r="AK1247" s="307"/>
      <c r="AL1247" s="308"/>
    </row>
    <row r="1248" spans="34:38" ht="14.4">
      <c r="AH1248" s="306"/>
      <c r="AI1248" s="305"/>
      <c r="AJ1248" s="305"/>
      <c r="AK1248" s="307"/>
      <c r="AL1248" s="308"/>
    </row>
    <row r="1249" spans="34:38" ht="14.4">
      <c r="AH1249" s="306"/>
      <c r="AI1249" s="305"/>
      <c r="AJ1249" s="305"/>
      <c r="AK1249" s="307"/>
      <c r="AL1249" s="308"/>
    </row>
    <row r="1250" spans="34:38" ht="14.4">
      <c r="AH1250" s="306"/>
      <c r="AI1250" s="305"/>
      <c r="AJ1250" s="305"/>
      <c r="AK1250" s="307"/>
      <c r="AL1250" s="308"/>
    </row>
    <row r="1251" spans="34:38" ht="14.4">
      <c r="AH1251" s="306"/>
      <c r="AI1251" s="305"/>
      <c r="AJ1251" s="305"/>
      <c r="AK1251" s="307"/>
      <c r="AL1251" s="308"/>
    </row>
    <row r="1252" spans="34:38" ht="14.4">
      <c r="AH1252" s="306"/>
      <c r="AI1252" s="305"/>
      <c r="AJ1252" s="305"/>
      <c r="AK1252" s="307"/>
      <c r="AL1252" s="308"/>
    </row>
    <row r="1253" spans="34:38" ht="14.4">
      <c r="AH1253" s="306"/>
      <c r="AI1253" s="305"/>
      <c r="AJ1253" s="305"/>
      <c r="AK1253" s="307"/>
      <c r="AL1253" s="308"/>
    </row>
    <row r="1254" spans="34:38" ht="14.4">
      <c r="AH1254" s="306"/>
      <c r="AI1254" s="305"/>
      <c r="AJ1254" s="305"/>
      <c r="AK1254" s="307"/>
      <c r="AL1254" s="308"/>
    </row>
    <row r="1255" spans="34:38" ht="14.4">
      <c r="AH1255" s="306"/>
      <c r="AI1255" s="305"/>
      <c r="AJ1255" s="305"/>
      <c r="AK1255" s="307"/>
      <c r="AL1255" s="308"/>
    </row>
    <row r="1256" spans="34:38" ht="14.4">
      <c r="AH1256" s="306"/>
      <c r="AI1256" s="305"/>
      <c r="AJ1256" s="305"/>
      <c r="AK1256" s="307"/>
      <c r="AL1256" s="308"/>
    </row>
    <row r="1257" spans="34:38" ht="14.4">
      <c r="AH1257" s="306"/>
      <c r="AI1257" s="305"/>
      <c r="AJ1257" s="305"/>
      <c r="AK1257" s="307"/>
      <c r="AL1257" s="308"/>
    </row>
    <row r="1258" spans="34:38" ht="14.4">
      <c r="AH1258" s="306"/>
      <c r="AI1258" s="305"/>
      <c r="AJ1258" s="305"/>
      <c r="AK1258" s="307"/>
      <c r="AL1258" s="308"/>
    </row>
    <row r="1259" spans="34:38" ht="14.4">
      <c r="AH1259" s="306"/>
      <c r="AI1259" s="305"/>
      <c r="AJ1259" s="305"/>
      <c r="AK1259" s="307"/>
      <c r="AL1259" s="308"/>
    </row>
    <row r="1260" spans="34:38" ht="14.4">
      <c r="AH1260" s="306"/>
      <c r="AI1260" s="305"/>
      <c r="AJ1260" s="305"/>
      <c r="AK1260" s="307"/>
      <c r="AL1260" s="308"/>
    </row>
    <row r="1261" spans="34:38" ht="14.4">
      <c r="AH1261" s="306"/>
      <c r="AI1261" s="305"/>
      <c r="AJ1261" s="305"/>
      <c r="AK1261" s="307"/>
      <c r="AL1261" s="308"/>
    </row>
    <row r="1262" spans="34:38" ht="14.4">
      <c r="AH1262" s="306"/>
      <c r="AI1262" s="305"/>
      <c r="AJ1262" s="305"/>
      <c r="AK1262" s="307"/>
      <c r="AL1262" s="308"/>
    </row>
    <row r="1263" spans="34:38" ht="14.4">
      <c r="AH1263" s="306"/>
      <c r="AI1263" s="305"/>
      <c r="AJ1263" s="305"/>
      <c r="AK1263" s="307"/>
      <c r="AL1263" s="308"/>
    </row>
    <row r="1264" spans="34:38" ht="14.4">
      <c r="AH1264" s="306"/>
      <c r="AI1264" s="305"/>
      <c r="AJ1264" s="305"/>
      <c r="AK1264" s="307"/>
      <c r="AL1264" s="308"/>
    </row>
    <row r="1265" spans="34:38" ht="14.4">
      <c r="AH1265" s="306"/>
      <c r="AI1265" s="305"/>
      <c r="AJ1265" s="305"/>
      <c r="AK1265" s="307"/>
      <c r="AL1265" s="308"/>
    </row>
    <row r="1266" spans="34:38" ht="14.4">
      <c r="AH1266" s="306"/>
      <c r="AI1266" s="305"/>
      <c r="AJ1266" s="305"/>
      <c r="AK1266" s="307"/>
      <c r="AL1266" s="308"/>
    </row>
    <row r="1267" spans="34:38" ht="14.4">
      <c r="AH1267" s="306"/>
      <c r="AI1267" s="305"/>
      <c r="AJ1267" s="305"/>
      <c r="AK1267" s="307"/>
      <c r="AL1267" s="308"/>
    </row>
    <row r="1268" spans="34:38" ht="14.4">
      <c r="AH1268" s="306"/>
      <c r="AI1268" s="305"/>
      <c r="AJ1268" s="305"/>
      <c r="AK1268" s="307"/>
      <c r="AL1268" s="308"/>
    </row>
    <row r="1269" spans="34:38" ht="14.4">
      <c r="AH1269" s="306"/>
      <c r="AI1269" s="305"/>
      <c r="AJ1269" s="305"/>
      <c r="AK1269" s="307"/>
      <c r="AL1269" s="308"/>
    </row>
    <row r="1270" spans="34:38" ht="14.4">
      <c r="AH1270" s="306"/>
      <c r="AI1270" s="305"/>
      <c r="AJ1270" s="305"/>
      <c r="AK1270" s="307"/>
      <c r="AL1270" s="308"/>
    </row>
    <row r="1271" spans="34:38" ht="14.4">
      <c r="AH1271" s="306"/>
      <c r="AI1271" s="305"/>
      <c r="AJ1271" s="305"/>
      <c r="AK1271" s="307"/>
      <c r="AL1271" s="308"/>
    </row>
    <row r="1272" spans="34:38" ht="14.4">
      <c r="AH1272" s="306"/>
      <c r="AI1272" s="305"/>
      <c r="AJ1272" s="305"/>
      <c r="AK1272" s="307"/>
      <c r="AL1272" s="308"/>
    </row>
    <row r="1273" spans="34:38" ht="14.4">
      <c r="AH1273" s="306"/>
      <c r="AI1273" s="305"/>
      <c r="AJ1273" s="305"/>
      <c r="AK1273" s="307"/>
      <c r="AL1273" s="308"/>
    </row>
    <row r="1274" spans="34:38" ht="14.4">
      <c r="AH1274" s="306"/>
      <c r="AI1274" s="305"/>
      <c r="AJ1274" s="305"/>
      <c r="AK1274" s="307"/>
      <c r="AL1274" s="308"/>
    </row>
    <row r="1275" spans="34:38" ht="14.4">
      <c r="AH1275" s="306"/>
      <c r="AI1275" s="305"/>
      <c r="AJ1275" s="305"/>
      <c r="AK1275" s="307"/>
      <c r="AL1275" s="308"/>
    </row>
    <row r="1276" spans="34:38" ht="14.4">
      <c r="AH1276" s="306"/>
      <c r="AI1276" s="305"/>
      <c r="AJ1276" s="305"/>
      <c r="AK1276" s="307"/>
      <c r="AL1276" s="308"/>
    </row>
    <row r="1277" spans="34:38" ht="14.4">
      <c r="AH1277" s="306"/>
      <c r="AI1277" s="305"/>
      <c r="AJ1277" s="305"/>
      <c r="AK1277" s="307"/>
      <c r="AL1277" s="308"/>
    </row>
    <row r="1278" spans="34:38" ht="14.4">
      <c r="AH1278" s="306"/>
      <c r="AI1278" s="305"/>
      <c r="AJ1278" s="305"/>
      <c r="AK1278" s="307"/>
      <c r="AL1278" s="308"/>
    </row>
    <row r="1279" spans="34:38" ht="14.4">
      <c r="AH1279" s="306"/>
      <c r="AI1279" s="305"/>
      <c r="AJ1279" s="305"/>
      <c r="AK1279" s="307"/>
      <c r="AL1279" s="308"/>
    </row>
    <row r="1280" spans="34:38" ht="14.4">
      <c r="AH1280" s="306"/>
      <c r="AI1280" s="305"/>
      <c r="AJ1280" s="305"/>
      <c r="AK1280" s="307"/>
      <c r="AL1280" s="308"/>
    </row>
    <row r="1281" spans="34:38" ht="14.4">
      <c r="AH1281" s="306"/>
      <c r="AI1281" s="305"/>
      <c r="AJ1281" s="305"/>
      <c r="AK1281" s="307"/>
      <c r="AL1281" s="308"/>
    </row>
    <row r="1282" spans="34:38" ht="14.4">
      <c r="AH1282" s="306"/>
      <c r="AI1282" s="305"/>
      <c r="AJ1282" s="305"/>
      <c r="AK1282" s="307"/>
      <c r="AL1282" s="308"/>
    </row>
    <row r="1283" spans="34:38" ht="14.4">
      <c r="AH1283" s="306"/>
      <c r="AI1283" s="305"/>
      <c r="AJ1283" s="305"/>
      <c r="AK1283" s="307"/>
      <c r="AL1283" s="308"/>
    </row>
    <row r="1284" spans="34:38" ht="14.4">
      <c r="AH1284" s="306"/>
      <c r="AI1284" s="305"/>
      <c r="AJ1284" s="305"/>
      <c r="AK1284" s="307"/>
      <c r="AL1284" s="308"/>
    </row>
    <row r="1285" spans="34:38" ht="14.4">
      <c r="AH1285" s="306"/>
      <c r="AI1285" s="305"/>
      <c r="AJ1285" s="305"/>
      <c r="AK1285" s="307"/>
      <c r="AL1285" s="308"/>
    </row>
    <row r="1286" spans="34:38" ht="14.4">
      <c r="AH1286" s="306"/>
      <c r="AI1286" s="305"/>
      <c r="AJ1286" s="305"/>
      <c r="AK1286" s="307"/>
      <c r="AL1286" s="308"/>
    </row>
    <row r="1287" spans="34:38" ht="14.4">
      <c r="AH1287" s="306"/>
      <c r="AI1287" s="305"/>
      <c r="AJ1287" s="305"/>
      <c r="AK1287" s="307"/>
      <c r="AL1287" s="308"/>
    </row>
    <row r="1288" spans="34:38" ht="14.4">
      <c r="AH1288" s="306"/>
      <c r="AI1288" s="305"/>
      <c r="AJ1288" s="305"/>
      <c r="AK1288" s="307"/>
      <c r="AL1288" s="308"/>
    </row>
    <row r="1289" spans="34:38" ht="14.4">
      <c r="AH1289" s="306"/>
      <c r="AI1289" s="305"/>
      <c r="AJ1289" s="305"/>
      <c r="AK1289" s="307"/>
      <c r="AL1289" s="308"/>
    </row>
    <row r="1290" spans="34:38" ht="14.4">
      <c r="AH1290" s="306"/>
      <c r="AI1290" s="305"/>
      <c r="AJ1290" s="305"/>
      <c r="AK1290" s="307"/>
      <c r="AL1290" s="308"/>
    </row>
    <row r="1291" spans="34:38" ht="14.4">
      <c r="AH1291" s="306"/>
      <c r="AI1291" s="305"/>
      <c r="AJ1291" s="305"/>
      <c r="AK1291" s="307"/>
      <c r="AL1291" s="308"/>
    </row>
    <row r="1292" spans="34:38" ht="14.4">
      <c r="AH1292" s="306"/>
      <c r="AI1292" s="305"/>
      <c r="AJ1292" s="305"/>
      <c r="AK1292" s="307"/>
      <c r="AL1292" s="308"/>
    </row>
    <row r="1293" spans="34:38" ht="14.4">
      <c r="AH1293" s="306"/>
      <c r="AI1293" s="305"/>
      <c r="AJ1293" s="305"/>
      <c r="AK1293" s="307"/>
      <c r="AL1293" s="308"/>
    </row>
    <row r="1294" spans="34:38" ht="14.4">
      <c r="AH1294" s="306"/>
      <c r="AI1294" s="305"/>
      <c r="AJ1294" s="305"/>
      <c r="AK1294" s="307"/>
      <c r="AL1294" s="308"/>
    </row>
    <row r="1295" spans="34:38" ht="14.4">
      <c r="AH1295" s="306"/>
      <c r="AI1295" s="305"/>
      <c r="AJ1295" s="305"/>
      <c r="AK1295" s="307"/>
      <c r="AL1295" s="308"/>
    </row>
    <row r="1296" spans="34:38" ht="14.4">
      <c r="AH1296" s="306"/>
      <c r="AI1296" s="305"/>
      <c r="AJ1296" s="305"/>
      <c r="AK1296" s="307"/>
      <c r="AL1296" s="308"/>
    </row>
    <row r="1297" spans="34:38" ht="14.4">
      <c r="AH1297" s="306"/>
      <c r="AI1297" s="305"/>
      <c r="AJ1297" s="305"/>
      <c r="AK1297" s="307"/>
      <c r="AL1297" s="308"/>
    </row>
    <row r="1298" spans="34:38" ht="14.4">
      <c r="AH1298" s="306"/>
      <c r="AI1298" s="305"/>
      <c r="AJ1298" s="305"/>
      <c r="AK1298" s="307"/>
      <c r="AL1298" s="308"/>
    </row>
    <row r="1299" spans="34:38" ht="14.4">
      <c r="AH1299" s="306"/>
      <c r="AI1299" s="305"/>
      <c r="AJ1299" s="305"/>
      <c r="AK1299" s="307"/>
      <c r="AL1299" s="308"/>
    </row>
    <row r="1300" spans="34:38" ht="14.4">
      <c r="AH1300" s="306"/>
      <c r="AI1300" s="305"/>
      <c r="AJ1300" s="305"/>
      <c r="AK1300" s="307"/>
      <c r="AL1300" s="308"/>
    </row>
    <row r="1301" spans="34:38" ht="14.4">
      <c r="AH1301" s="306"/>
      <c r="AI1301" s="305"/>
      <c r="AJ1301" s="305"/>
      <c r="AK1301" s="307"/>
      <c r="AL1301" s="308"/>
    </row>
    <row r="1302" spans="34:38" ht="14.4">
      <c r="AH1302" s="306"/>
      <c r="AI1302" s="305"/>
      <c r="AJ1302" s="305"/>
      <c r="AK1302" s="307"/>
      <c r="AL1302" s="308"/>
    </row>
    <row r="1303" spans="34:38" ht="14.4">
      <c r="AH1303" s="306"/>
      <c r="AI1303" s="305"/>
      <c r="AJ1303" s="305"/>
      <c r="AK1303" s="307"/>
      <c r="AL1303" s="308"/>
    </row>
    <row r="1304" spans="34:38" ht="14.4">
      <c r="AH1304" s="306"/>
      <c r="AI1304" s="305"/>
      <c r="AJ1304" s="305"/>
      <c r="AK1304" s="307"/>
      <c r="AL1304" s="308"/>
    </row>
    <row r="1305" spans="34:38" ht="14.4">
      <c r="AH1305" s="306"/>
      <c r="AI1305" s="305"/>
      <c r="AJ1305" s="305"/>
      <c r="AK1305" s="307"/>
      <c r="AL1305" s="308"/>
    </row>
    <row r="1306" spans="34:38" ht="14.4">
      <c r="AH1306" s="306"/>
      <c r="AI1306" s="305"/>
      <c r="AJ1306" s="305"/>
      <c r="AK1306" s="307"/>
      <c r="AL1306" s="308"/>
    </row>
    <row r="1307" spans="34:38" ht="14.4">
      <c r="AH1307" s="306"/>
      <c r="AI1307" s="305"/>
      <c r="AJ1307" s="305"/>
      <c r="AK1307" s="307"/>
      <c r="AL1307" s="308"/>
    </row>
    <row r="1308" spans="34:38" ht="14.4">
      <c r="AH1308" s="306"/>
      <c r="AI1308" s="305"/>
      <c r="AJ1308" s="305"/>
      <c r="AK1308" s="307"/>
      <c r="AL1308" s="308"/>
    </row>
    <row r="1309" spans="34:38" ht="14.4">
      <c r="AH1309" s="306"/>
      <c r="AI1309" s="305"/>
      <c r="AJ1309" s="305"/>
      <c r="AK1309" s="307"/>
      <c r="AL1309" s="308"/>
    </row>
    <row r="1310" spans="34:38" ht="14.4">
      <c r="AH1310" s="306"/>
      <c r="AI1310" s="305"/>
      <c r="AJ1310" s="305"/>
      <c r="AK1310" s="307"/>
      <c r="AL1310" s="308"/>
    </row>
    <row r="1311" spans="34:38" ht="14.4">
      <c r="AH1311" s="306"/>
      <c r="AI1311" s="305"/>
      <c r="AJ1311" s="305"/>
      <c r="AK1311" s="307"/>
      <c r="AL1311" s="308"/>
    </row>
    <row r="1312" spans="34:38" ht="14.4">
      <c r="AH1312" s="306"/>
      <c r="AI1312" s="305"/>
      <c r="AJ1312" s="305"/>
      <c r="AK1312" s="307"/>
      <c r="AL1312" s="308"/>
    </row>
    <row r="1313" spans="34:38" ht="14.4">
      <c r="AH1313" s="306"/>
      <c r="AI1313" s="305"/>
      <c r="AJ1313" s="305"/>
      <c r="AK1313" s="307"/>
      <c r="AL1313" s="308"/>
    </row>
    <row r="1314" spans="34:38" ht="14.4">
      <c r="AH1314" s="306"/>
      <c r="AI1314" s="305"/>
      <c r="AJ1314" s="305"/>
      <c r="AK1314" s="307"/>
      <c r="AL1314" s="308"/>
    </row>
    <row r="1315" spans="34:38" ht="14.4">
      <c r="AH1315" s="306"/>
      <c r="AI1315" s="305"/>
      <c r="AJ1315" s="305"/>
      <c r="AK1315" s="307"/>
      <c r="AL1315" s="308"/>
    </row>
    <row r="1316" spans="34:38" ht="14.4">
      <c r="AH1316" s="306"/>
      <c r="AI1316" s="305"/>
      <c r="AJ1316" s="305"/>
      <c r="AK1316" s="307"/>
      <c r="AL1316" s="308"/>
    </row>
    <row r="1317" spans="34:38" ht="14.4">
      <c r="AH1317" s="306"/>
      <c r="AI1317" s="305"/>
      <c r="AJ1317" s="305"/>
      <c r="AK1317" s="307"/>
      <c r="AL1317" s="308"/>
    </row>
    <row r="1318" spans="34:38" ht="14.4">
      <c r="AH1318" s="306"/>
      <c r="AI1318" s="305"/>
      <c r="AJ1318" s="305"/>
      <c r="AK1318" s="307"/>
      <c r="AL1318" s="308"/>
    </row>
    <row r="1319" spans="34:38" ht="14.4">
      <c r="AH1319" s="306"/>
      <c r="AI1319" s="305"/>
      <c r="AJ1319" s="305"/>
      <c r="AK1319" s="307"/>
      <c r="AL1319" s="308"/>
    </row>
    <row r="1320" spans="34:38" ht="14.4">
      <c r="AH1320" s="306"/>
      <c r="AI1320" s="305"/>
      <c r="AJ1320" s="305"/>
      <c r="AK1320" s="307"/>
      <c r="AL1320" s="308"/>
    </row>
    <row r="1321" spans="34:38" ht="14.4">
      <c r="AH1321" s="306"/>
      <c r="AI1321" s="305"/>
      <c r="AJ1321" s="305"/>
      <c r="AK1321" s="307"/>
      <c r="AL1321" s="308"/>
    </row>
    <row r="1322" spans="34:38" ht="14.4">
      <c r="AH1322" s="306"/>
      <c r="AI1322" s="305"/>
      <c r="AJ1322" s="305"/>
      <c r="AK1322" s="307"/>
      <c r="AL1322" s="308"/>
    </row>
    <row r="1323" spans="34:38" ht="14.4">
      <c r="AH1323" s="306"/>
      <c r="AI1323" s="305"/>
      <c r="AJ1323" s="305"/>
      <c r="AK1323" s="307"/>
      <c r="AL1323" s="308"/>
    </row>
    <row r="1324" spans="34:38" ht="14.4">
      <c r="AH1324" s="306"/>
      <c r="AI1324" s="305"/>
      <c r="AJ1324" s="305"/>
      <c r="AK1324" s="307"/>
      <c r="AL1324" s="308"/>
    </row>
    <row r="1325" spans="34:38" ht="14.4">
      <c r="AH1325" s="306"/>
      <c r="AI1325" s="305"/>
      <c r="AJ1325" s="305"/>
      <c r="AK1325" s="307"/>
      <c r="AL1325" s="308"/>
    </row>
    <row r="1326" spans="34:38" ht="14.4">
      <c r="AH1326" s="306"/>
      <c r="AI1326" s="305"/>
      <c r="AJ1326" s="305"/>
      <c r="AK1326" s="307"/>
      <c r="AL1326" s="308"/>
    </row>
    <row r="1327" spans="34:38" ht="14.4">
      <c r="AH1327" s="306"/>
      <c r="AI1327" s="305"/>
      <c r="AJ1327" s="305"/>
      <c r="AK1327" s="307"/>
      <c r="AL1327" s="308"/>
    </row>
    <row r="1328" spans="34:38" ht="14.4">
      <c r="AH1328" s="306"/>
      <c r="AI1328" s="305"/>
      <c r="AJ1328" s="305"/>
      <c r="AK1328" s="307"/>
      <c r="AL1328" s="308"/>
    </row>
    <row r="1329" spans="34:38" ht="14.4">
      <c r="AH1329" s="306"/>
      <c r="AI1329" s="305"/>
      <c r="AJ1329" s="305"/>
      <c r="AK1329" s="307"/>
      <c r="AL1329" s="308"/>
    </row>
    <row r="1330" spans="34:38" ht="14.4">
      <c r="AH1330" s="306"/>
      <c r="AI1330" s="305"/>
      <c r="AJ1330" s="305"/>
      <c r="AK1330" s="307"/>
      <c r="AL1330" s="308"/>
    </row>
    <row r="1331" spans="34:38" ht="14.4">
      <c r="AH1331" s="306"/>
      <c r="AI1331" s="305"/>
      <c r="AJ1331" s="305"/>
      <c r="AK1331" s="307"/>
      <c r="AL1331" s="308"/>
    </row>
    <row r="1332" spans="34:38" ht="14.4">
      <c r="AH1332" s="306"/>
      <c r="AI1332" s="305"/>
      <c r="AJ1332" s="305"/>
      <c r="AK1332" s="307"/>
      <c r="AL1332" s="308"/>
    </row>
    <row r="1333" spans="34:38" ht="14.4">
      <c r="AH1333" s="306"/>
      <c r="AI1333" s="305"/>
      <c r="AJ1333" s="305"/>
      <c r="AK1333" s="307"/>
      <c r="AL1333" s="308"/>
    </row>
    <row r="1334" spans="34:38" ht="14.4">
      <c r="AH1334" s="306"/>
      <c r="AI1334" s="305"/>
      <c r="AJ1334" s="305"/>
      <c r="AK1334" s="307"/>
      <c r="AL1334" s="308"/>
    </row>
    <row r="1335" spans="34:38" ht="14.4">
      <c r="AH1335" s="306"/>
      <c r="AI1335" s="305"/>
      <c r="AJ1335" s="305"/>
      <c r="AK1335" s="307"/>
      <c r="AL1335" s="308"/>
    </row>
    <row r="1336" spans="34:38" ht="14.4">
      <c r="AH1336" s="306"/>
      <c r="AI1336" s="305"/>
      <c r="AJ1336" s="305"/>
      <c r="AK1336" s="307"/>
      <c r="AL1336" s="308"/>
    </row>
    <row r="1337" spans="34:38" ht="14.4">
      <c r="AH1337" s="306"/>
      <c r="AI1337" s="305"/>
      <c r="AJ1337" s="305"/>
      <c r="AK1337" s="307"/>
      <c r="AL1337" s="308"/>
    </row>
    <row r="1338" spans="34:38" ht="14.4">
      <c r="AH1338" s="306"/>
      <c r="AI1338" s="305"/>
      <c r="AJ1338" s="305"/>
      <c r="AK1338" s="307"/>
      <c r="AL1338" s="308"/>
    </row>
    <row r="1339" spans="34:38" ht="14.4">
      <c r="AH1339" s="306"/>
      <c r="AI1339" s="305"/>
      <c r="AJ1339" s="305"/>
      <c r="AK1339" s="307"/>
      <c r="AL1339" s="308"/>
    </row>
    <row r="1340" spans="34:38" ht="14.4">
      <c r="AH1340" s="306"/>
      <c r="AI1340" s="305"/>
      <c r="AJ1340" s="305"/>
      <c r="AK1340" s="307"/>
      <c r="AL1340" s="308"/>
    </row>
    <row r="1341" spans="34:38" ht="14.4">
      <c r="AH1341" s="306"/>
      <c r="AI1341" s="305"/>
      <c r="AJ1341" s="305"/>
      <c r="AK1341" s="307"/>
      <c r="AL1341" s="308"/>
    </row>
    <row r="1342" spans="34:38" ht="14.4">
      <c r="AH1342" s="306"/>
      <c r="AI1342" s="305"/>
      <c r="AJ1342" s="305"/>
      <c r="AK1342" s="307"/>
      <c r="AL1342" s="308"/>
    </row>
    <row r="1343" spans="34:38" ht="14.4">
      <c r="AH1343" s="306"/>
      <c r="AI1343" s="305"/>
      <c r="AJ1343" s="305"/>
      <c r="AK1343" s="307"/>
      <c r="AL1343" s="308"/>
    </row>
    <row r="1344" spans="34:38" ht="14.4">
      <c r="AH1344" s="306"/>
      <c r="AI1344" s="305"/>
      <c r="AJ1344" s="305"/>
      <c r="AK1344" s="307"/>
      <c r="AL1344" s="308"/>
    </row>
    <row r="1345" spans="34:38" ht="14.4">
      <c r="AH1345" s="306"/>
      <c r="AI1345" s="305"/>
      <c r="AJ1345" s="305"/>
      <c r="AK1345" s="307"/>
      <c r="AL1345" s="308"/>
    </row>
    <row r="1346" spans="34:38" ht="14.4">
      <c r="AH1346" s="306"/>
      <c r="AI1346" s="305"/>
      <c r="AJ1346" s="305"/>
      <c r="AK1346" s="307"/>
      <c r="AL1346" s="308"/>
    </row>
    <row r="1347" spans="34:38" ht="14.4">
      <c r="AH1347" s="306"/>
      <c r="AI1347" s="305"/>
      <c r="AJ1347" s="305"/>
      <c r="AK1347" s="307"/>
      <c r="AL1347" s="308"/>
    </row>
    <row r="1348" spans="34:38" ht="14.4">
      <c r="AH1348" s="306"/>
      <c r="AI1348" s="305"/>
      <c r="AJ1348" s="305"/>
      <c r="AK1348" s="307"/>
      <c r="AL1348" s="308"/>
    </row>
    <row r="1349" spans="34:38" ht="14.4">
      <c r="AH1349" s="306"/>
      <c r="AI1349" s="305"/>
      <c r="AJ1349" s="305"/>
      <c r="AK1349" s="307"/>
      <c r="AL1349" s="308"/>
    </row>
    <row r="1350" spans="34:38" ht="14.4">
      <c r="AH1350" s="306"/>
      <c r="AI1350" s="305"/>
      <c r="AJ1350" s="305"/>
      <c r="AK1350" s="307"/>
      <c r="AL1350" s="308"/>
    </row>
    <row r="1351" spans="34:38" ht="14.4">
      <c r="AH1351" s="306"/>
      <c r="AI1351" s="305"/>
      <c r="AJ1351" s="305"/>
      <c r="AK1351" s="307"/>
      <c r="AL1351" s="308"/>
    </row>
    <row r="1352" spans="34:38" ht="14.4">
      <c r="AH1352" s="306"/>
      <c r="AI1352" s="305"/>
      <c r="AJ1352" s="305"/>
      <c r="AK1352" s="307"/>
      <c r="AL1352" s="308"/>
    </row>
    <row r="1353" spans="34:38" ht="14.4">
      <c r="AH1353" s="306"/>
      <c r="AI1353" s="305"/>
      <c r="AJ1353" s="305"/>
      <c r="AK1353" s="307"/>
      <c r="AL1353" s="308"/>
    </row>
    <row r="1354" spans="34:38" ht="14.4">
      <c r="AH1354" s="306"/>
      <c r="AI1354" s="305"/>
      <c r="AJ1354" s="305"/>
      <c r="AK1354" s="307"/>
      <c r="AL1354" s="308"/>
    </row>
    <row r="1355" spans="34:38" ht="14.4">
      <c r="AH1355" s="306"/>
      <c r="AI1355" s="305"/>
      <c r="AJ1355" s="305"/>
      <c r="AK1355" s="307"/>
      <c r="AL1355" s="308"/>
    </row>
    <row r="1356" spans="34:38" ht="14.4">
      <c r="AH1356" s="306"/>
      <c r="AI1356" s="305"/>
      <c r="AJ1356" s="305"/>
      <c r="AK1356" s="307"/>
      <c r="AL1356" s="308"/>
    </row>
    <row r="1357" spans="34:38" ht="14.4">
      <c r="AH1357" s="306"/>
      <c r="AI1357" s="305"/>
      <c r="AJ1357" s="305"/>
      <c r="AK1357" s="307"/>
      <c r="AL1357" s="308"/>
    </row>
    <row r="1358" spans="34:38" ht="14.4">
      <c r="AH1358" s="306"/>
      <c r="AI1358" s="305"/>
      <c r="AJ1358" s="305"/>
      <c r="AK1358" s="307"/>
      <c r="AL1358" s="308"/>
    </row>
    <row r="1359" spans="34:38" ht="14.4">
      <c r="AH1359" s="306"/>
      <c r="AI1359" s="305"/>
      <c r="AJ1359" s="305"/>
      <c r="AK1359" s="307"/>
      <c r="AL1359" s="308"/>
    </row>
    <row r="1360" spans="34:38" ht="14.4">
      <c r="AH1360" s="306"/>
      <c r="AI1360" s="305"/>
      <c r="AJ1360" s="305"/>
      <c r="AK1360" s="307"/>
      <c r="AL1360" s="308"/>
    </row>
    <row r="1361" spans="34:38" ht="14.4">
      <c r="AH1361" s="306"/>
      <c r="AI1361" s="305"/>
      <c r="AJ1361" s="305"/>
      <c r="AK1361" s="307"/>
      <c r="AL1361" s="308"/>
    </row>
    <row r="1362" spans="34:38" ht="14.4">
      <c r="AH1362" s="306"/>
      <c r="AI1362" s="305"/>
      <c r="AJ1362" s="305"/>
      <c r="AK1362" s="307"/>
      <c r="AL1362" s="308"/>
    </row>
    <row r="1363" spans="34:38" ht="14.4">
      <c r="AH1363" s="306"/>
      <c r="AI1363" s="305"/>
      <c r="AJ1363" s="305"/>
      <c r="AK1363" s="307"/>
      <c r="AL1363" s="308"/>
    </row>
    <row r="1364" spans="34:38" ht="14.4">
      <c r="AH1364" s="306"/>
      <c r="AI1364" s="305"/>
      <c r="AJ1364" s="305"/>
      <c r="AK1364" s="307"/>
      <c r="AL1364" s="308"/>
    </row>
    <row r="1365" spans="34:38" ht="14.4">
      <c r="AH1365" s="306"/>
      <c r="AI1365" s="305"/>
      <c r="AJ1365" s="305"/>
      <c r="AK1365" s="307"/>
      <c r="AL1365" s="308"/>
    </row>
    <row r="1366" spans="34:38" ht="14.4">
      <c r="AH1366" s="306"/>
      <c r="AI1366" s="305"/>
      <c r="AJ1366" s="305"/>
      <c r="AK1366" s="307"/>
      <c r="AL1366" s="308"/>
    </row>
    <row r="1367" spans="34:38" ht="14.4">
      <c r="AH1367" s="306"/>
      <c r="AI1367" s="305"/>
      <c r="AJ1367" s="305"/>
      <c r="AK1367" s="307"/>
      <c r="AL1367" s="308"/>
    </row>
    <row r="1368" spans="34:38" ht="14.4">
      <c r="AH1368" s="306"/>
      <c r="AI1368" s="305"/>
      <c r="AJ1368" s="305"/>
      <c r="AK1368" s="307"/>
      <c r="AL1368" s="308"/>
    </row>
    <row r="1369" spans="34:38" ht="14.4">
      <c r="AH1369" s="306"/>
      <c r="AI1369" s="305"/>
      <c r="AJ1369" s="305"/>
      <c r="AK1369" s="307"/>
      <c r="AL1369" s="308"/>
    </row>
    <row r="1370" spans="34:38" ht="14.4">
      <c r="AH1370" s="306"/>
      <c r="AI1370" s="305"/>
      <c r="AJ1370" s="305"/>
      <c r="AK1370" s="307"/>
      <c r="AL1370" s="308"/>
    </row>
    <row r="1371" spans="34:38" ht="14.4">
      <c r="AH1371" s="306"/>
      <c r="AI1371" s="305"/>
      <c r="AJ1371" s="305"/>
      <c r="AK1371" s="307"/>
      <c r="AL1371" s="308"/>
    </row>
    <row r="1372" spans="34:38" ht="14.4">
      <c r="AH1372" s="306"/>
      <c r="AI1372" s="305"/>
      <c r="AJ1372" s="305"/>
      <c r="AK1372" s="307"/>
      <c r="AL1372" s="308"/>
    </row>
    <row r="1373" spans="34:38" ht="14.4">
      <c r="AH1373" s="306"/>
      <c r="AI1373" s="305"/>
      <c r="AJ1373" s="305"/>
      <c r="AK1373" s="307"/>
      <c r="AL1373" s="308"/>
    </row>
    <row r="1374" spans="34:38" ht="14.4">
      <c r="AH1374" s="306"/>
      <c r="AI1374" s="305"/>
      <c r="AJ1374" s="305"/>
      <c r="AK1374" s="307"/>
      <c r="AL1374" s="308"/>
    </row>
    <row r="1375" spans="34:38" ht="14.4">
      <c r="AH1375" s="306"/>
      <c r="AI1375" s="305"/>
      <c r="AJ1375" s="305"/>
      <c r="AK1375" s="307"/>
      <c r="AL1375" s="308"/>
    </row>
    <row r="1376" spans="34:38" ht="14.4">
      <c r="AH1376" s="306"/>
      <c r="AI1376" s="305"/>
      <c r="AJ1376" s="305"/>
      <c r="AK1376" s="307"/>
      <c r="AL1376" s="308"/>
    </row>
    <row r="1377" spans="34:38" ht="14.4">
      <c r="AH1377" s="306"/>
      <c r="AI1377" s="305"/>
      <c r="AJ1377" s="305"/>
      <c r="AK1377" s="307"/>
      <c r="AL1377" s="308"/>
    </row>
    <row r="1378" spans="34:38" ht="14.4">
      <c r="AH1378" s="306"/>
      <c r="AI1378" s="305"/>
      <c r="AJ1378" s="305"/>
      <c r="AK1378" s="307"/>
      <c r="AL1378" s="308"/>
    </row>
    <row r="1379" spans="34:38" ht="14.4">
      <c r="AH1379" s="306"/>
      <c r="AI1379" s="305"/>
      <c r="AJ1379" s="305"/>
      <c r="AK1379" s="307"/>
      <c r="AL1379" s="308"/>
    </row>
    <row r="1380" spans="34:38" ht="14.4">
      <c r="AH1380" s="306"/>
      <c r="AI1380" s="305"/>
      <c r="AJ1380" s="305"/>
      <c r="AK1380" s="307"/>
      <c r="AL1380" s="308"/>
    </row>
    <row r="1381" spans="34:38" ht="14.4">
      <c r="AH1381" s="306"/>
      <c r="AI1381" s="305"/>
      <c r="AJ1381" s="305"/>
      <c r="AK1381" s="307"/>
      <c r="AL1381" s="308"/>
    </row>
    <row r="1382" spans="34:38" ht="14.4">
      <c r="AH1382" s="306"/>
      <c r="AI1382" s="305"/>
      <c r="AJ1382" s="305"/>
      <c r="AK1382" s="307"/>
      <c r="AL1382" s="308"/>
    </row>
    <row r="1383" spans="34:38" ht="14.4">
      <c r="AH1383" s="306"/>
      <c r="AI1383" s="305"/>
      <c r="AJ1383" s="305"/>
      <c r="AK1383" s="307"/>
      <c r="AL1383" s="308"/>
    </row>
    <row r="1384" spans="34:38" ht="14.4">
      <c r="AH1384" s="306"/>
      <c r="AI1384" s="305"/>
      <c r="AJ1384" s="305"/>
      <c r="AK1384" s="307"/>
      <c r="AL1384" s="308"/>
    </row>
    <row r="1385" spans="34:38" ht="14.4">
      <c r="AH1385" s="306"/>
      <c r="AI1385" s="305"/>
      <c r="AJ1385" s="305"/>
      <c r="AK1385" s="307"/>
      <c r="AL1385" s="308"/>
    </row>
    <row r="1386" spans="34:38" ht="14.4">
      <c r="AH1386" s="306"/>
      <c r="AI1386" s="305"/>
      <c r="AJ1386" s="305"/>
      <c r="AK1386" s="307"/>
      <c r="AL1386" s="308"/>
    </row>
    <row r="1387" spans="34:38" ht="14.4">
      <c r="AH1387" s="306"/>
      <c r="AI1387" s="305"/>
      <c r="AJ1387" s="305"/>
      <c r="AK1387" s="307"/>
      <c r="AL1387" s="308"/>
    </row>
    <row r="1388" spans="34:38" ht="14.4">
      <c r="AH1388" s="306"/>
      <c r="AI1388" s="305"/>
      <c r="AJ1388" s="305"/>
      <c r="AK1388" s="307"/>
      <c r="AL1388" s="308"/>
    </row>
    <row r="1389" spans="34:38" ht="14.4">
      <c r="AH1389" s="306"/>
      <c r="AI1389" s="305"/>
      <c r="AJ1389" s="305"/>
      <c r="AK1389" s="307"/>
      <c r="AL1389" s="308"/>
    </row>
    <row r="1390" spans="34:38" ht="14.4">
      <c r="AH1390" s="306"/>
      <c r="AI1390" s="305"/>
      <c r="AJ1390" s="305"/>
      <c r="AK1390" s="307"/>
      <c r="AL1390" s="308"/>
    </row>
    <row r="1391" spans="34:38" ht="14.4">
      <c r="AH1391" s="306"/>
      <c r="AI1391" s="305"/>
      <c r="AJ1391" s="305"/>
      <c r="AK1391" s="307"/>
      <c r="AL1391" s="308"/>
    </row>
    <row r="1392" spans="34:38" ht="14.4">
      <c r="AH1392" s="306"/>
      <c r="AI1392" s="305"/>
      <c r="AJ1392" s="305"/>
      <c r="AK1392" s="307"/>
      <c r="AL1392" s="308"/>
    </row>
    <row r="1393" spans="34:38" ht="14.4">
      <c r="AH1393" s="306"/>
      <c r="AI1393" s="305"/>
      <c r="AJ1393" s="305"/>
      <c r="AK1393" s="307"/>
      <c r="AL1393" s="308"/>
    </row>
    <row r="1394" spans="34:38" ht="14.4">
      <c r="AH1394" s="306"/>
      <c r="AI1394" s="305"/>
      <c r="AJ1394" s="305"/>
      <c r="AK1394" s="307"/>
      <c r="AL1394" s="308"/>
    </row>
    <row r="1395" spans="34:38" ht="14.4">
      <c r="AH1395" s="306"/>
      <c r="AI1395" s="305"/>
      <c r="AJ1395" s="305"/>
      <c r="AK1395" s="307"/>
      <c r="AL1395" s="308"/>
    </row>
    <row r="1396" spans="34:38" ht="14.4">
      <c r="AH1396" s="306"/>
      <c r="AI1396" s="305"/>
      <c r="AJ1396" s="305"/>
      <c r="AK1396" s="307"/>
      <c r="AL1396" s="308"/>
    </row>
    <row r="1397" spans="34:38" ht="14.4">
      <c r="AH1397" s="306"/>
      <c r="AI1397" s="305"/>
      <c r="AJ1397" s="305"/>
      <c r="AK1397" s="307"/>
      <c r="AL1397" s="308"/>
    </row>
    <row r="1398" spans="34:38" ht="14.4">
      <c r="AH1398" s="306"/>
      <c r="AI1398" s="305"/>
      <c r="AJ1398" s="305"/>
      <c r="AK1398" s="307"/>
      <c r="AL1398" s="308"/>
    </row>
    <row r="1399" spans="34:38" ht="14.4">
      <c r="AH1399" s="306"/>
      <c r="AI1399" s="305"/>
      <c r="AJ1399" s="305"/>
      <c r="AK1399" s="307"/>
      <c r="AL1399" s="308"/>
    </row>
    <row r="1400" spans="34:38" ht="14.4">
      <c r="AH1400" s="306"/>
      <c r="AI1400" s="305"/>
      <c r="AJ1400" s="305"/>
      <c r="AK1400" s="307"/>
      <c r="AL1400" s="308"/>
    </row>
    <row r="1401" spans="34:38" ht="14.4">
      <c r="AH1401" s="306"/>
      <c r="AI1401" s="305"/>
      <c r="AJ1401" s="305"/>
      <c r="AK1401" s="307"/>
      <c r="AL1401" s="308"/>
    </row>
    <row r="1402" spans="34:38" ht="14.4">
      <c r="AH1402" s="306"/>
      <c r="AI1402" s="305"/>
      <c r="AJ1402" s="305"/>
      <c r="AK1402" s="307"/>
      <c r="AL1402" s="308"/>
    </row>
    <row r="1403" spans="34:38" ht="14.4">
      <c r="AH1403" s="306"/>
      <c r="AI1403" s="305"/>
      <c r="AJ1403" s="305"/>
      <c r="AK1403" s="307"/>
      <c r="AL1403" s="308"/>
    </row>
    <row r="1404" spans="34:38" ht="14.4">
      <c r="AH1404" s="306"/>
      <c r="AI1404" s="305"/>
      <c r="AJ1404" s="305"/>
      <c r="AK1404" s="307"/>
      <c r="AL1404" s="308"/>
    </row>
    <row r="1405" spans="34:38" ht="14.4">
      <c r="AH1405" s="306"/>
      <c r="AI1405" s="305"/>
      <c r="AJ1405" s="305"/>
      <c r="AK1405" s="307"/>
      <c r="AL1405" s="308"/>
    </row>
    <row r="1406" spans="34:38" ht="14.4">
      <c r="AH1406" s="306"/>
      <c r="AI1406" s="305"/>
      <c r="AJ1406" s="305"/>
      <c r="AK1406" s="307"/>
      <c r="AL1406" s="308"/>
    </row>
    <row r="1407" spans="34:38" ht="14.4">
      <c r="AH1407" s="306"/>
      <c r="AI1407" s="305"/>
      <c r="AJ1407" s="305"/>
      <c r="AK1407" s="307"/>
      <c r="AL1407" s="308"/>
    </row>
    <row r="1408" spans="34:38" ht="14.4">
      <c r="AH1408" s="306"/>
      <c r="AI1408" s="305"/>
      <c r="AJ1408" s="305"/>
      <c r="AK1408" s="307"/>
      <c r="AL1408" s="308"/>
    </row>
    <row r="1409" spans="34:38" ht="14.4">
      <c r="AH1409" s="306"/>
      <c r="AI1409" s="305"/>
      <c r="AJ1409" s="305"/>
      <c r="AK1409" s="307"/>
      <c r="AL1409" s="308"/>
    </row>
    <row r="1410" spans="34:38" ht="14.4">
      <c r="AH1410" s="306"/>
      <c r="AI1410" s="305"/>
      <c r="AJ1410" s="305"/>
      <c r="AK1410" s="307"/>
      <c r="AL1410" s="308"/>
    </row>
    <row r="1411" spans="34:38" ht="14.4">
      <c r="AH1411" s="306"/>
      <c r="AI1411" s="305"/>
      <c r="AJ1411" s="305"/>
      <c r="AK1411" s="307"/>
      <c r="AL1411" s="308"/>
    </row>
    <row r="1412" spans="34:38" ht="14.4">
      <c r="AH1412" s="306"/>
      <c r="AI1412" s="305"/>
      <c r="AJ1412" s="305"/>
      <c r="AK1412" s="307"/>
      <c r="AL1412" s="308"/>
    </row>
    <row r="1413" spans="34:38" ht="14.4">
      <c r="AH1413" s="306"/>
      <c r="AI1413" s="305"/>
      <c r="AJ1413" s="305"/>
      <c r="AK1413" s="307"/>
      <c r="AL1413" s="308"/>
    </row>
    <row r="1414" spans="34:38" ht="14.4">
      <c r="AH1414" s="306"/>
      <c r="AI1414" s="305"/>
      <c r="AJ1414" s="305"/>
      <c r="AK1414" s="307"/>
      <c r="AL1414" s="308"/>
    </row>
    <row r="1415" spans="34:38" ht="14.4">
      <c r="AH1415" s="306"/>
      <c r="AI1415" s="305"/>
      <c r="AJ1415" s="305"/>
      <c r="AK1415" s="307"/>
      <c r="AL1415" s="308"/>
    </row>
    <row r="1416" spans="34:38" ht="14.4">
      <c r="AH1416" s="306"/>
      <c r="AI1416" s="305"/>
      <c r="AJ1416" s="305"/>
      <c r="AK1416" s="307"/>
      <c r="AL1416" s="308"/>
    </row>
    <row r="1417" spans="34:38" ht="14.4">
      <c r="AH1417" s="306"/>
      <c r="AI1417" s="305"/>
      <c r="AJ1417" s="305"/>
      <c r="AK1417" s="307"/>
      <c r="AL1417" s="308"/>
    </row>
    <row r="1418" spans="34:38" ht="14.4">
      <c r="AH1418" s="306"/>
      <c r="AI1418" s="305"/>
      <c r="AJ1418" s="305"/>
      <c r="AK1418" s="307"/>
      <c r="AL1418" s="308"/>
    </row>
    <row r="1419" spans="34:38" ht="14.4">
      <c r="AH1419" s="306"/>
      <c r="AI1419" s="305"/>
      <c r="AJ1419" s="305"/>
      <c r="AK1419" s="307"/>
      <c r="AL1419" s="308"/>
    </row>
    <row r="1420" spans="34:38" ht="14.4">
      <c r="AH1420" s="306"/>
      <c r="AI1420" s="305"/>
      <c r="AJ1420" s="305"/>
      <c r="AK1420" s="307"/>
      <c r="AL1420" s="308"/>
    </row>
    <row r="1421" spans="34:38" ht="14.4">
      <c r="AH1421" s="306"/>
      <c r="AI1421" s="305"/>
      <c r="AJ1421" s="305"/>
      <c r="AK1421" s="307"/>
      <c r="AL1421" s="308"/>
    </row>
    <row r="1422" spans="34:38" ht="14.4">
      <c r="AH1422" s="306"/>
      <c r="AI1422" s="305"/>
      <c r="AJ1422" s="305"/>
      <c r="AK1422" s="307"/>
      <c r="AL1422" s="308"/>
    </row>
    <row r="1423" spans="34:38" ht="14.4">
      <c r="AH1423" s="306"/>
      <c r="AI1423" s="305"/>
      <c r="AJ1423" s="305"/>
      <c r="AK1423" s="307"/>
      <c r="AL1423" s="308"/>
    </row>
    <row r="1424" spans="34:38" ht="14.4">
      <c r="AH1424" s="306"/>
      <c r="AI1424" s="305"/>
      <c r="AJ1424" s="305"/>
      <c r="AK1424" s="307"/>
      <c r="AL1424" s="308"/>
    </row>
    <row r="1425" spans="34:38" ht="14.4">
      <c r="AH1425" s="306"/>
      <c r="AI1425" s="305"/>
      <c r="AJ1425" s="305"/>
      <c r="AK1425" s="307"/>
      <c r="AL1425" s="308"/>
    </row>
    <row r="1426" spans="34:38" ht="14.4">
      <c r="AH1426" s="306"/>
      <c r="AI1426" s="305"/>
      <c r="AJ1426" s="305"/>
      <c r="AK1426" s="307"/>
      <c r="AL1426" s="308"/>
    </row>
    <row r="1427" spans="34:38" ht="14.4">
      <c r="AH1427" s="306"/>
      <c r="AI1427" s="305"/>
      <c r="AJ1427" s="305"/>
      <c r="AK1427" s="307"/>
      <c r="AL1427" s="308"/>
    </row>
    <row r="1428" spans="34:38" ht="14.4">
      <c r="AH1428" s="306"/>
      <c r="AI1428" s="305"/>
      <c r="AJ1428" s="305"/>
      <c r="AK1428" s="307"/>
      <c r="AL1428" s="308"/>
    </row>
    <row r="1429" spans="34:38" ht="14.4">
      <c r="AH1429" s="306"/>
      <c r="AI1429" s="305"/>
      <c r="AJ1429" s="305"/>
      <c r="AK1429" s="307"/>
      <c r="AL1429" s="308"/>
    </row>
    <row r="1430" spans="34:38" ht="14.4">
      <c r="AH1430" s="306"/>
      <c r="AI1430" s="305"/>
      <c r="AJ1430" s="305"/>
      <c r="AK1430" s="307"/>
      <c r="AL1430" s="308"/>
    </row>
    <row r="1431" spans="34:38" ht="14.4">
      <c r="AH1431" s="306"/>
      <c r="AI1431" s="305"/>
      <c r="AJ1431" s="305"/>
      <c r="AK1431" s="307"/>
      <c r="AL1431" s="308"/>
    </row>
    <row r="1432" spans="34:38" ht="14.4">
      <c r="AH1432" s="306"/>
      <c r="AI1432" s="305"/>
      <c r="AJ1432" s="305"/>
      <c r="AK1432" s="307"/>
      <c r="AL1432" s="308"/>
    </row>
    <row r="1433" spans="34:38" ht="14.4">
      <c r="AH1433" s="306"/>
      <c r="AI1433" s="305"/>
      <c r="AJ1433" s="305"/>
      <c r="AK1433" s="307"/>
      <c r="AL1433" s="308"/>
    </row>
    <row r="1434" spans="34:38" ht="14.4">
      <c r="AH1434" s="306"/>
      <c r="AI1434" s="305"/>
      <c r="AJ1434" s="305"/>
      <c r="AK1434" s="307"/>
      <c r="AL1434" s="308"/>
    </row>
    <row r="1435" spans="34:38" ht="14.4">
      <c r="AH1435" s="306"/>
      <c r="AI1435" s="305"/>
      <c r="AJ1435" s="305"/>
      <c r="AK1435" s="307"/>
      <c r="AL1435" s="308"/>
    </row>
    <row r="1436" spans="34:38" ht="14.4">
      <c r="AH1436" s="306"/>
      <c r="AI1436" s="305"/>
      <c r="AJ1436" s="305"/>
      <c r="AK1436" s="307"/>
      <c r="AL1436" s="308"/>
    </row>
    <row r="1437" spans="34:38" ht="14.4">
      <c r="AH1437" s="306"/>
      <c r="AI1437" s="305"/>
      <c r="AJ1437" s="305"/>
      <c r="AK1437" s="307"/>
      <c r="AL1437" s="308"/>
    </row>
    <row r="1438" spans="34:38" ht="14.4">
      <c r="AH1438" s="306"/>
      <c r="AI1438" s="305"/>
      <c r="AJ1438" s="305"/>
      <c r="AK1438" s="307"/>
      <c r="AL1438" s="308"/>
    </row>
    <row r="1439" spans="34:38" ht="14.4">
      <c r="AH1439" s="306"/>
      <c r="AI1439" s="305"/>
      <c r="AJ1439" s="305"/>
      <c r="AK1439" s="307"/>
      <c r="AL1439" s="308"/>
    </row>
    <row r="1440" spans="34:38" ht="14.4">
      <c r="AH1440" s="306"/>
      <c r="AI1440" s="305"/>
      <c r="AJ1440" s="305"/>
      <c r="AK1440" s="307"/>
      <c r="AL1440" s="308"/>
    </row>
    <row r="1441" spans="34:38" ht="14.4">
      <c r="AH1441" s="306"/>
      <c r="AI1441" s="305"/>
      <c r="AJ1441" s="305"/>
      <c r="AK1441" s="307"/>
      <c r="AL1441" s="308"/>
    </row>
    <row r="1442" spans="34:38" ht="14.4">
      <c r="AH1442" s="306"/>
      <c r="AI1442" s="305"/>
      <c r="AJ1442" s="305"/>
      <c r="AK1442" s="307"/>
      <c r="AL1442" s="308"/>
    </row>
    <row r="1443" spans="34:38" ht="14.4">
      <c r="AH1443" s="306"/>
      <c r="AI1443" s="305"/>
      <c r="AJ1443" s="305"/>
      <c r="AK1443" s="307"/>
      <c r="AL1443" s="308"/>
    </row>
    <row r="1444" spans="34:38" ht="14.4">
      <c r="AH1444" s="306"/>
      <c r="AI1444" s="305"/>
      <c r="AJ1444" s="305"/>
      <c r="AK1444" s="307"/>
      <c r="AL1444" s="308"/>
    </row>
    <row r="1445" spans="34:38" ht="14.4">
      <c r="AH1445" s="306"/>
      <c r="AI1445" s="305"/>
      <c r="AJ1445" s="305"/>
      <c r="AK1445" s="307"/>
      <c r="AL1445" s="308"/>
    </row>
    <row r="1446" spans="34:38" ht="14.4">
      <c r="AH1446" s="306"/>
      <c r="AI1446" s="305"/>
      <c r="AJ1446" s="305"/>
      <c r="AK1446" s="307"/>
      <c r="AL1446" s="308"/>
    </row>
    <row r="1447" spans="34:38" ht="14.4">
      <c r="AH1447" s="306"/>
      <c r="AI1447" s="305"/>
      <c r="AJ1447" s="305"/>
      <c r="AK1447" s="307"/>
      <c r="AL1447" s="308"/>
    </row>
    <row r="1448" spans="34:38" ht="14.4">
      <c r="AH1448" s="306"/>
      <c r="AI1448" s="305"/>
      <c r="AJ1448" s="305"/>
      <c r="AK1448" s="307"/>
      <c r="AL1448" s="308"/>
    </row>
    <row r="1449" spans="34:38" ht="14.4">
      <c r="AH1449" s="306"/>
      <c r="AI1449" s="305"/>
      <c r="AJ1449" s="305"/>
      <c r="AK1449" s="307"/>
      <c r="AL1449" s="308"/>
    </row>
    <row r="1450" spans="34:38" ht="14.4">
      <c r="AH1450" s="306"/>
      <c r="AI1450" s="305"/>
      <c r="AJ1450" s="305"/>
      <c r="AK1450" s="307"/>
      <c r="AL1450" s="308"/>
    </row>
    <row r="1451" spans="34:38" ht="14.4">
      <c r="AH1451" s="306"/>
      <c r="AI1451" s="305"/>
      <c r="AJ1451" s="305"/>
      <c r="AK1451" s="307"/>
      <c r="AL1451" s="308"/>
    </row>
    <row r="1452" spans="34:38" ht="14.4">
      <c r="AH1452" s="306"/>
      <c r="AI1452" s="305"/>
      <c r="AJ1452" s="305"/>
      <c r="AK1452" s="307"/>
      <c r="AL1452" s="308"/>
    </row>
    <row r="1453" spans="34:38" ht="14.4">
      <c r="AH1453" s="306"/>
      <c r="AI1453" s="305"/>
      <c r="AJ1453" s="305"/>
      <c r="AK1453" s="307"/>
      <c r="AL1453" s="308"/>
    </row>
    <row r="1454" spans="34:38" ht="14.4">
      <c r="AH1454" s="306"/>
      <c r="AI1454" s="305"/>
      <c r="AJ1454" s="305"/>
      <c r="AK1454" s="307"/>
      <c r="AL1454" s="308"/>
    </row>
    <row r="1455" spans="34:38" ht="14.4">
      <c r="AH1455" s="306"/>
      <c r="AI1455" s="305"/>
      <c r="AJ1455" s="305"/>
      <c r="AK1455" s="307"/>
      <c r="AL1455" s="308"/>
    </row>
    <row r="1456" spans="34:38" ht="14.4">
      <c r="AH1456" s="306"/>
      <c r="AI1456" s="305"/>
      <c r="AJ1456" s="305"/>
      <c r="AK1456" s="307"/>
      <c r="AL1456" s="308"/>
    </row>
    <row r="1457" spans="34:38" ht="14.4">
      <c r="AH1457" s="306"/>
      <c r="AI1457" s="305"/>
      <c r="AJ1457" s="305"/>
      <c r="AK1457" s="307"/>
      <c r="AL1457" s="308"/>
    </row>
    <row r="1458" spans="34:38" ht="14.4">
      <c r="AH1458" s="306"/>
      <c r="AI1458" s="305"/>
      <c r="AJ1458" s="305"/>
      <c r="AK1458" s="307"/>
      <c r="AL1458" s="308"/>
    </row>
    <row r="1459" spans="34:38" ht="14.4">
      <c r="AH1459" s="306"/>
      <c r="AI1459" s="305"/>
      <c r="AJ1459" s="305"/>
      <c r="AK1459" s="307"/>
      <c r="AL1459" s="308"/>
    </row>
    <row r="1460" spans="34:38" ht="14.4">
      <c r="AH1460" s="306"/>
      <c r="AI1460" s="305"/>
      <c r="AJ1460" s="305"/>
      <c r="AK1460" s="307"/>
      <c r="AL1460" s="308"/>
    </row>
    <row r="1461" spans="34:38" ht="14.4">
      <c r="AH1461" s="306"/>
      <c r="AI1461" s="305"/>
      <c r="AJ1461" s="305"/>
      <c r="AK1461" s="307"/>
      <c r="AL1461" s="308"/>
    </row>
    <row r="1462" spans="34:38" ht="14.4">
      <c r="AH1462" s="306"/>
      <c r="AI1462" s="305"/>
      <c r="AJ1462" s="305"/>
      <c r="AK1462" s="307"/>
      <c r="AL1462" s="308"/>
    </row>
    <row r="1463" spans="34:38" ht="14.4">
      <c r="AH1463" s="306"/>
      <c r="AI1463" s="305"/>
      <c r="AJ1463" s="305"/>
      <c r="AK1463" s="307"/>
      <c r="AL1463" s="308"/>
    </row>
    <row r="1464" spans="34:38" ht="14.4">
      <c r="AH1464" s="306"/>
      <c r="AI1464" s="305"/>
      <c r="AJ1464" s="305"/>
      <c r="AK1464" s="307"/>
      <c r="AL1464" s="308"/>
    </row>
    <row r="1465" spans="34:38" ht="14.4">
      <c r="AH1465" s="306"/>
      <c r="AI1465" s="305"/>
      <c r="AJ1465" s="305"/>
      <c r="AK1465" s="307"/>
      <c r="AL1465" s="308"/>
    </row>
    <row r="1466" spans="34:38" ht="14.4">
      <c r="AH1466" s="306"/>
      <c r="AI1466" s="305"/>
      <c r="AJ1466" s="305"/>
      <c r="AK1466" s="307"/>
      <c r="AL1466" s="308"/>
    </row>
    <row r="1467" spans="34:38" ht="14.4">
      <c r="AH1467" s="306"/>
      <c r="AI1467" s="305"/>
      <c r="AJ1467" s="305"/>
      <c r="AK1467" s="307"/>
      <c r="AL1467" s="308"/>
    </row>
    <row r="1468" spans="34:38" ht="14.4">
      <c r="AH1468" s="306"/>
      <c r="AI1468" s="305"/>
      <c r="AJ1468" s="305"/>
      <c r="AK1468" s="307"/>
      <c r="AL1468" s="308"/>
    </row>
    <row r="1469" spans="34:38" ht="14.4">
      <c r="AH1469" s="306"/>
      <c r="AI1469" s="305"/>
      <c r="AJ1469" s="305"/>
      <c r="AK1469" s="307"/>
      <c r="AL1469" s="308"/>
    </row>
    <row r="1470" spans="34:38" ht="14.4">
      <c r="AH1470" s="306"/>
      <c r="AI1470" s="305"/>
      <c r="AJ1470" s="305"/>
      <c r="AK1470" s="307"/>
      <c r="AL1470" s="308"/>
    </row>
    <row r="1471" spans="34:38" ht="14.4">
      <c r="AH1471" s="306"/>
      <c r="AI1471" s="305"/>
      <c r="AJ1471" s="305"/>
      <c r="AK1471" s="307"/>
      <c r="AL1471" s="308"/>
    </row>
    <row r="1472" spans="34:38" ht="14.4">
      <c r="AH1472" s="306"/>
      <c r="AI1472" s="305"/>
      <c r="AJ1472" s="305"/>
      <c r="AK1472" s="307"/>
      <c r="AL1472" s="308"/>
    </row>
    <row r="1473" spans="34:38" ht="14.4">
      <c r="AH1473" s="306"/>
      <c r="AI1473" s="305"/>
      <c r="AJ1473" s="305"/>
      <c r="AK1473" s="307"/>
      <c r="AL1473" s="308"/>
    </row>
    <row r="1474" spans="34:38" ht="14.4">
      <c r="AH1474" s="306"/>
      <c r="AI1474" s="305"/>
      <c r="AJ1474" s="305"/>
      <c r="AK1474" s="307"/>
      <c r="AL1474" s="308"/>
    </row>
    <row r="1475" spans="34:38" ht="14.4">
      <c r="AH1475" s="306"/>
      <c r="AI1475" s="305"/>
      <c r="AJ1475" s="305"/>
      <c r="AK1475" s="307"/>
      <c r="AL1475" s="308"/>
    </row>
    <row r="1476" spans="34:38" ht="14.4">
      <c r="AH1476" s="306"/>
      <c r="AI1476" s="305"/>
      <c r="AJ1476" s="305"/>
      <c r="AK1476" s="307"/>
      <c r="AL1476" s="308"/>
    </row>
    <row r="1477" spans="34:38" ht="14.4">
      <c r="AH1477" s="306"/>
      <c r="AI1477" s="305"/>
      <c r="AJ1477" s="305"/>
      <c r="AK1477" s="307"/>
      <c r="AL1477" s="308"/>
    </row>
    <row r="1478" spans="34:38" ht="14.4">
      <c r="AH1478" s="306"/>
      <c r="AI1478" s="305"/>
      <c r="AJ1478" s="305"/>
      <c r="AK1478" s="307"/>
      <c r="AL1478" s="308"/>
    </row>
    <row r="1479" spans="34:38" ht="14.4">
      <c r="AH1479" s="306"/>
      <c r="AI1479" s="305"/>
      <c r="AJ1479" s="305"/>
      <c r="AK1479" s="307"/>
      <c r="AL1479" s="308"/>
    </row>
    <row r="1480" spans="34:38" ht="14.4">
      <c r="AH1480" s="306"/>
      <c r="AI1480" s="305"/>
      <c r="AJ1480" s="305"/>
      <c r="AK1480" s="307"/>
      <c r="AL1480" s="308"/>
    </row>
    <row r="1481" spans="34:38" ht="14.4">
      <c r="AH1481" s="306"/>
      <c r="AI1481" s="305"/>
      <c r="AJ1481" s="305"/>
      <c r="AK1481" s="307"/>
      <c r="AL1481" s="308"/>
    </row>
    <row r="1482" spans="34:38" ht="14.4">
      <c r="AH1482" s="306"/>
      <c r="AI1482" s="305"/>
      <c r="AJ1482" s="305"/>
      <c r="AK1482" s="307"/>
      <c r="AL1482" s="308"/>
    </row>
    <row r="1483" spans="34:38" ht="14.4">
      <c r="AH1483" s="306"/>
      <c r="AI1483" s="305"/>
      <c r="AJ1483" s="305"/>
      <c r="AK1483" s="307"/>
      <c r="AL1483" s="308"/>
    </row>
    <row r="1484" spans="34:38" ht="14.4">
      <c r="AH1484" s="306"/>
      <c r="AI1484" s="305"/>
      <c r="AJ1484" s="305"/>
      <c r="AK1484" s="307"/>
      <c r="AL1484" s="308"/>
    </row>
    <row r="1485" spans="34:38" ht="14.4">
      <c r="AH1485" s="306"/>
      <c r="AI1485" s="305"/>
      <c r="AJ1485" s="305"/>
      <c r="AK1485" s="307"/>
      <c r="AL1485" s="308"/>
    </row>
    <row r="1486" spans="34:38" ht="14.4">
      <c r="AH1486" s="306"/>
      <c r="AI1486" s="305"/>
      <c r="AJ1486" s="305"/>
      <c r="AK1486" s="307"/>
      <c r="AL1486" s="308"/>
    </row>
    <row r="1487" spans="34:38" ht="14.4">
      <c r="AH1487" s="306"/>
      <c r="AI1487" s="305"/>
      <c r="AJ1487" s="305"/>
      <c r="AK1487" s="307"/>
      <c r="AL1487" s="308"/>
    </row>
    <row r="1488" spans="34:38" ht="14.4">
      <c r="AH1488" s="306"/>
      <c r="AI1488" s="305"/>
      <c r="AJ1488" s="305"/>
      <c r="AK1488" s="307"/>
      <c r="AL1488" s="308"/>
    </row>
    <row r="1489" spans="34:38" ht="14.4">
      <c r="AH1489" s="306"/>
      <c r="AI1489" s="305"/>
      <c r="AJ1489" s="305"/>
      <c r="AK1489" s="307"/>
      <c r="AL1489" s="308"/>
    </row>
    <row r="1490" spans="34:38" ht="14.4">
      <c r="AH1490" s="306"/>
      <c r="AI1490" s="305"/>
      <c r="AJ1490" s="305"/>
      <c r="AK1490" s="307"/>
      <c r="AL1490" s="308"/>
    </row>
    <row r="1491" spans="34:38" ht="14.4">
      <c r="AH1491" s="306"/>
      <c r="AI1491" s="305"/>
      <c r="AJ1491" s="305"/>
      <c r="AK1491" s="307"/>
      <c r="AL1491" s="308"/>
    </row>
    <row r="1492" spans="34:38" ht="14.4">
      <c r="AH1492" s="306"/>
      <c r="AI1492" s="305"/>
      <c r="AJ1492" s="305"/>
      <c r="AK1492" s="307"/>
      <c r="AL1492" s="308"/>
    </row>
    <row r="1493" spans="34:38" ht="14.4">
      <c r="AH1493" s="306"/>
      <c r="AI1493" s="305"/>
      <c r="AJ1493" s="305"/>
      <c r="AK1493" s="307"/>
      <c r="AL1493" s="308"/>
    </row>
    <row r="1494" spans="34:38" ht="14.4">
      <c r="AH1494" s="306"/>
      <c r="AI1494" s="305"/>
      <c r="AJ1494" s="305"/>
      <c r="AK1494" s="307"/>
      <c r="AL1494" s="308"/>
    </row>
    <row r="1495" spans="34:38" ht="14.4">
      <c r="AH1495" s="306"/>
      <c r="AI1495" s="305"/>
      <c r="AJ1495" s="305"/>
      <c r="AK1495" s="307"/>
      <c r="AL1495" s="308"/>
    </row>
    <row r="1496" spans="34:38" ht="14.4">
      <c r="AH1496" s="306"/>
      <c r="AI1496" s="305"/>
      <c r="AJ1496" s="305"/>
      <c r="AK1496" s="307"/>
      <c r="AL1496" s="308"/>
    </row>
    <row r="1497" spans="34:38" ht="14.4">
      <c r="AH1497" s="306"/>
      <c r="AI1497" s="305"/>
      <c r="AJ1497" s="305"/>
      <c r="AK1497" s="307"/>
      <c r="AL1497" s="308"/>
    </row>
    <row r="1498" spans="34:38" ht="14.4">
      <c r="AH1498" s="306"/>
      <c r="AI1498" s="305"/>
      <c r="AJ1498" s="305"/>
      <c r="AK1498" s="307"/>
      <c r="AL1498" s="308"/>
    </row>
    <row r="1499" spans="34:38" ht="14.4">
      <c r="AH1499" s="306"/>
      <c r="AI1499" s="305"/>
      <c r="AJ1499" s="305"/>
      <c r="AK1499" s="307"/>
      <c r="AL1499" s="308"/>
    </row>
    <row r="1500" spans="34:38" ht="14.4">
      <c r="AH1500" s="306"/>
      <c r="AI1500" s="305"/>
      <c r="AJ1500" s="305"/>
      <c r="AK1500" s="307"/>
      <c r="AL1500" s="308"/>
    </row>
    <row r="1501" spans="34:38" ht="14.4">
      <c r="AH1501" s="306"/>
      <c r="AI1501" s="305"/>
      <c r="AJ1501" s="305"/>
      <c r="AK1501" s="307"/>
      <c r="AL1501" s="308"/>
    </row>
    <row r="1502" spans="34:38" ht="14.4">
      <c r="AH1502" s="306"/>
      <c r="AI1502" s="305"/>
      <c r="AJ1502" s="305"/>
      <c r="AK1502" s="307"/>
      <c r="AL1502" s="308"/>
    </row>
    <row r="1503" spans="34:38" ht="14.4">
      <c r="AH1503" s="306"/>
      <c r="AI1503" s="305"/>
      <c r="AJ1503" s="305"/>
      <c r="AK1503" s="307"/>
      <c r="AL1503" s="308"/>
    </row>
    <row r="1504" spans="34:38" ht="14.4">
      <c r="AH1504" s="306"/>
      <c r="AI1504" s="305"/>
      <c r="AJ1504" s="305"/>
      <c r="AK1504" s="307"/>
      <c r="AL1504" s="308"/>
    </row>
    <row r="1505" spans="34:38" ht="14.4">
      <c r="AH1505" s="306"/>
      <c r="AI1505" s="305"/>
      <c r="AJ1505" s="305"/>
      <c r="AK1505" s="307"/>
      <c r="AL1505" s="308"/>
    </row>
    <row r="1506" spans="34:38" ht="14.4">
      <c r="AH1506" s="306"/>
      <c r="AI1506" s="305"/>
      <c r="AJ1506" s="305"/>
      <c r="AK1506" s="307"/>
      <c r="AL1506" s="308"/>
    </row>
    <row r="1507" spans="34:38" ht="14.4">
      <c r="AH1507" s="306"/>
      <c r="AI1507" s="305"/>
      <c r="AJ1507" s="305"/>
      <c r="AK1507" s="307"/>
      <c r="AL1507" s="308"/>
    </row>
    <row r="1508" spans="34:38" ht="14.4">
      <c r="AH1508" s="306"/>
      <c r="AI1508" s="305"/>
      <c r="AJ1508" s="305"/>
      <c r="AK1508" s="307"/>
      <c r="AL1508" s="308"/>
    </row>
    <row r="1509" spans="34:38" ht="14.4">
      <c r="AH1509" s="306"/>
      <c r="AI1509" s="305"/>
      <c r="AJ1509" s="305"/>
      <c r="AK1509" s="307"/>
      <c r="AL1509" s="308"/>
    </row>
    <row r="1510" spans="34:38" ht="14.4">
      <c r="AH1510" s="306"/>
      <c r="AI1510" s="305"/>
      <c r="AJ1510" s="305"/>
      <c r="AK1510" s="307"/>
      <c r="AL1510" s="308"/>
    </row>
    <row r="1511" spans="34:38" ht="14.4">
      <c r="AH1511" s="306"/>
      <c r="AI1511" s="305"/>
      <c r="AJ1511" s="305"/>
      <c r="AK1511" s="307"/>
      <c r="AL1511" s="308"/>
    </row>
    <row r="1512" spans="34:38" ht="14.4">
      <c r="AH1512" s="306"/>
      <c r="AI1512" s="305"/>
      <c r="AJ1512" s="305"/>
      <c r="AK1512" s="307"/>
      <c r="AL1512" s="308"/>
    </row>
    <row r="1513" spans="34:38" ht="14.4">
      <c r="AH1513" s="306"/>
      <c r="AI1513" s="305"/>
      <c r="AJ1513" s="305"/>
      <c r="AK1513" s="307"/>
      <c r="AL1513" s="308"/>
    </row>
    <row r="1514" spans="34:38" ht="14.4">
      <c r="AH1514" s="306"/>
      <c r="AI1514" s="305"/>
      <c r="AJ1514" s="305"/>
      <c r="AK1514" s="307"/>
      <c r="AL1514" s="308"/>
    </row>
    <row r="1515" spans="34:38" ht="14.4">
      <c r="AH1515" s="306"/>
      <c r="AI1515" s="305"/>
      <c r="AJ1515" s="305"/>
      <c r="AK1515" s="307"/>
      <c r="AL1515" s="308"/>
    </row>
    <row r="1516" spans="34:38" ht="14.4">
      <c r="AH1516" s="306"/>
      <c r="AI1516" s="305"/>
      <c r="AJ1516" s="305"/>
      <c r="AK1516" s="307"/>
      <c r="AL1516" s="308"/>
    </row>
    <row r="1517" spans="34:38" ht="14.4">
      <c r="AH1517" s="306"/>
      <c r="AI1517" s="305"/>
      <c r="AJ1517" s="305"/>
      <c r="AK1517" s="307"/>
      <c r="AL1517" s="308"/>
    </row>
    <row r="1518" spans="34:38" ht="14.4">
      <c r="AH1518" s="306"/>
      <c r="AI1518" s="305"/>
      <c r="AJ1518" s="305"/>
      <c r="AK1518" s="307"/>
      <c r="AL1518" s="308"/>
    </row>
    <row r="1519" spans="34:38" ht="14.4">
      <c r="AH1519" s="306"/>
      <c r="AI1519" s="305"/>
      <c r="AJ1519" s="305"/>
      <c r="AK1519" s="307"/>
      <c r="AL1519" s="308"/>
    </row>
    <row r="1520" spans="34:38" ht="14.4">
      <c r="AH1520" s="306"/>
      <c r="AI1520" s="305"/>
      <c r="AJ1520" s="305"/>
      <c r="AK1520" s="307"/>
      <c r="AL1520" s="308"/>
    </row>
    <row r="1521" spans="34:38" ht="14.4">
      <c r="AH1521" s="306"/>
      <c r="AI1521" s="305"/>
      <c r="AJ1521" s="305"/>
      <c r="AK1521" s="307"/>
      <c r="AL1521" s="308"/>
    </row>
    <row r="1522" spans="34:38" ht="14.4">
      <c r="AH1522" s="306"/>
      <c r="AI1522" s="305"/>
      <c r="AJ1522" s="305"/>
      <c r="AK1522" s="307"/>
      <c r="AL1522" s="308"/>
    </row>
    <row r="1523" spans="34:38" ht="14.4">
      <c r="AH1523" s="306"/>
      <c r="AI1523" s="305"/>
      <c r="AJ1523" s="305"/>
      <c r="AK1523" s="307"/>
      <c r="AL1523" s="308"/>
    </row>
    <row r="1524" spans="34:38" ht="14.4">
      <c r="AH1524" s="306"/>
      <c r="AI1524" s="305"/>
      <c r="AJ1524" s="305"/>
      <c r="AK1524" s="307"/>
      <c r="AL1524" s="308"/>
    </row>
    <row r="1525" spans="34:38" ht="14.4">
      <c r="AH1525" s="306"/>
      <c r="AI1525" s="305"/>
      <c r="AJ1525" s="305"/>
      <c r="AK1525" s="307"/>
      <c r="AL1525" s="308"/>
    </row>
    <row r="1526" spans="34:38" ht="14.4">
      <c r="AH1526" s="306"/>
      <c r="AI1526" s="305"/>
      <c r="AJ1526" s="305"/>
      <c r="AK1526" s="307"/>
      <c r="AL1526" s="308"/>
    </row>
    <row r="1527" spans="34:38" ht="14.4">
      <c r="AH1527" s="306"/>
      <c r="AI1527" s="305"/>
      <c r="AJ1527" s="305"/>
      <c r="AK1527" s="307"/>
      <c r="AL1527" s="308"/>
    </row>
    <row r="1528" spans="34:38" ht="14.4">
      <c r="AH1528" s="306"/>
      <c r="AI1528" s="305"/>
      <c r="AJ1528" s="305"/>
      <c r="AK1528" s="307"/>
      <c r="AL1528" s="308"/>
    </row>
    <row r="1529" spans="34:38" ht="14.4">
      <c r="AH1529" s="306"/>
      <c r="AI1529" s="305"/>
      <c r="AJ1529" s="305"/>
      <c r="AK1529" s="307"/>
      <c r="AL1529" s="308"/>
    </row>
    <row r="1530" spans="34:38" ht="14.4">
      <c r="AH1530" s="306"/>
      <c r="AI1530" s="305"/>
      <c r="AJ1530" s="305"/>
      <c r="AK1530" s="307"/>
      <c r="AL1530" s="308"/>
    </row>
    <row r="1531" spans="34:38" ht="14.4">
      <c r="AH1531" s="306"/>
      <c r="AI1531" s="305"/>
      <c r="AJ1531" s="305"/>
      <c r="AK1531" s="307"/>
      <c r="AL1531" s="308"/>
    </row>
    <row r="1532" spans="34:38" ht="14.4">
      <c r="AH1532" s="306"/>
      <c r="AI1532" s="305"/>
      <c r="AJ1532" s="305"/>
      <c r="AK1532" s="307"/>
      <c r="AL1532" s="308"/>
    </row>
    <row r="1533" spans="34:38" ht="14.4">
      <c r="AH1533" s="306"/>
      <c r="AI1533" s="305"/>
      <c r="AJ1533" s="305"/>
      <c r="AK1533" s="307"/>
      <c r="AL1533" s="308"/>
    </row>
    <row r="1534" spans="34:38" ht="14.4">
      <c r="AH1534" s="306"/>
      <c r="AI1534" s="305"/>
      <c r="AJ1534" s="305"/>
      <c r="AK1534" s="307"/>
      <c r="AL1534" s="308"/>
    </row>
    <row r="1535" spans="34:38" ht="14.4">
      <c r="AH1535" s="306"/>
      <c r="AI1535" s="305"/>
      <c r="AJ1535" s="305"/>
      <c r="AK1535" s="307"/>
      <c r="AL1535" s="308"/>
    </row>
    <row r="1536" spans="34:38" ht="14.4">
      <c r="AH1536" s="306"/>
      <c r="AI1536" s="305"/>
      <c r="AJ1536" s="305"/>
      <c r="AK1536" s="307"/>
      <c r="AL1536" s="308"/>
    </row>
    <row r="1537" spans="34:38" ht="14.4">
      <c r="AH1537" s="306"/>
      <c r="AI1537" s="305"/>
      <c r="AJ1537" s="305"/>
      <c r="AK1537" s="307"/>
      <c r="AL1537" s="308"/>
    </row>
    <row r="1538" spans="34:38" ht="14.4">
      <c r="AH1538" s="306"/>
      <c r="AI1538" s="305"/>
      <c r="AJ1538" s="305"/>
      <c r="AK1538" s="307"/>
      <c r="AL1538" s="308"/>
    </row>
    <row r="1539" spans="34:38" ht="14.4">
      <c r="AH1539" s="306"/>
      <c r="AI1539" s="305"/>
      <c r="AJ1539" s="305"/>
      <c r="AK1539" s="307"/>
      <c r="AL1539" s="308"/>
    </row>
    <row r="1540" spans="34:38" ht="14.4">
      <c r="AH1540" s="306"/>
      <c r="AI1540" s="305"/>
      <c r="AJ1540" s="305"/>
      <c r="AK1540" s="307"/>
      <c r="AL1540" s="308"/>
    </row>
    <row r="1541" spans="34:38" ht="14.4">
      <c r="AH1541" s="306"/>
      <c r="AI1541" s="305"/>
      <c r="AJ1541" s="305"/>
      <c r="AK1541" s="307"/>
      <c r="AL1541" s="308"/>
    </row>
    <row r="1542" spans="34:38" ht="14.4">
      <c r="AH1542" s="306"/>
      <c r="AI1542" s="305"/>
      <c r="AJ1542" s="305"/>
      <c r="AK1542" s="307"/>
      <c r="AL1542" s="308"/>
    </row>
    <row r="1543" spans="34:38" ht="14.4">
      <c r="AH1543" s="306"/>
      <c r="AI1543" s="305"/>
      <c r="AJ1543" s="305"/>
      <c r="AK1543" s="307"/>
      <c r="AL1543" s="308"/>
    </row>
    <row r="1544" spans="34:38" ht="14.4">
      <c r="AH1544" s="306"/>
      <c r="AI1544" s="305"/>
      <c r="AJ1544" s="305"/>
      <c r="AK1544" s="307"/>
      <c r="AL1544" s="308"/>
    </row>
    <row r="1545" spans="34:38" ht="14.4">
      <c r="AH1545" s="306"/>
      <c r="AI1545" s="305"/>
      <c r="AJ1545" s="305"/>
      <c r="AK1545" s="307"/>
      <c r="AL1545" s="308"/>
    </row>
    <row r="1546" spans="34:38" ht="14.4">
      <c r="AH1546" s="306"/>
      <c r="AI1546" s="305"/>
      <c r="AJ1546" s="305"/>
      <c r="AK1546" s="307"/>
      <c r="AL1546" s="308"/>
    </row>
    <row r="1547" spans="34:38" ht="14.4">
      <c r="AH1547" s="306"/>
      <c r="AI1547" s="305"/>
      <c r="AJ1547" s="305"/>
      <c r="AK1547" s="307"/>
      <c r="AL1547" s="308"/>
    </row>
    <row r="1548" spans="34:38" ht="14.4">
      <c r="AH1548" s="306"/>
      <c r="AI1548" s="305"/>
      <c r="AJ1548" s="305"/>
      <c r="AK1548" s="307"/>
      <c r="AL1548" s="308"/>
    </row>
    <row r="1549" spans="34:38" ht="14.4">
      <c r="AH1549" s="306"/>
      <c r="AI1549" s="305"/>
      <c r="AJ1549" s="305"/>
      <c r="AK1549" s="307"/>
      <c r="AL1549" s="308"/>
    </row>
    <row r="1550" spans="34:38" ht="14.4">
      <c r="AH1550" s="306"/>
      <c r="AI1550" s="305"/>
      <c r="AJ1550" s="305"/>
      <c r="AK1550" s="307"/>
      <c r="AL1550" s="308"/>
    </row>
    <row r="1551" spans="34:38" ht="14.4">
      <c r="AH1551" s="306"/>
      <c r="AI1551" s="305"/>
      <c r="AJ1551" s="305"/>
      <c r="AK1551" s="307"/>
      <c r="AL1551" s="308"/>
    </row>
    <row r="1552" spans="34:38" ht="14.4">
      <c r="AH1552" s="306"/>
      <c r="AI1552" s="305"/>
      <c r="AJ1552" s="305"/>
      <c r="AK1552" s="307"/>
      <c r="AL1552" s="308"/>
    </row>
    <row r="1553" spans="34:38" ht="14.4">
      <c r="AH1553" s="306"/>
      <c r="AI1553" s="305"/>
      <c r="AJ1553" s="305"/>
      <c r="AK1553" s="307"/>
      <c r="AL1553" s="308"/>
    </row>
    <row r="1554" spans="34:38" ht="14.4">
      <c r="AH1554" s="306"/>
      <c r="AI1554" s="305"/>
      <c r="AJ1554" s="305"/>
      <c r="AK1554" s="307"/>
      <c r="AL1554" s="308"/>
    </row>
    <row r="1555" spans="34:38" ht="14.4">
      <c r="AH1555" s="306"/>
      <c r="AI1555" s="305"/>
      <c r="AJ1555" s="305"/>
      <c r="AK1555" s="307"/>
      <c r="AL1555" s="308"/>
    </row>
    <row r="1556" spans="34:38" ht="14.4">
      <c r="AH1556" s="306"/>
      <c r="AI1556" s="305"/>
      <c r="AJ1556" s="305"/>
      <c r="AK1556" s="307"/>
      <c r="AL1556" s="308"/>
    </row>
    <row r="1557" spans="34:38" ht="14.4">
      <c r="AH1557" s="306"/>
      <c r="AI1557" s="305"/>
      <c r="AJ1557" s="305"/>
      <c r="AK1557" s="307"/>
      <c r="AL1557" s="308"/>
    </row>
    <row r="1558" spans="34:38" ht="14.4">
      <c r="AH1558" s="306"/>
      <c r="AI1558" s="305"/>
      <c r="AJ1558" s="305"/>
      <c r="AK1558" s="307"/>
      <c r="AL1558" s="308"/>
    </row>
    <row r="1559" spans="34:38" ht="14.4">
      <c r="AH1559" s="306"/>
      <c r="AI1559" s="305"/>
      <c r="AJ1559" s="305"/>
      <c r="AK1559" s="307"/>
      <c r="AL1559" s="308"/>
    </row>
    <row r="1560" spans="34:38" ht="14.4">
      <c r="AH1560" s="306"/>
      <c r="AI1560" s="305"/>
      <c r="AJ1560" s="305"/>
      <c r="AK1560" s="307"/>
      <c r="AL1560" s="308"/>
    </row>
    <row r="1561" spans="34:38" ht="14.4">
      <c r="AH1561" s="306"/>
      <c r="AI1561" s="305"/>
      <c r="AJ1561" s="305"/>
      <c r="AK1561" s="307"/>
      <c r="AL1561" s="308"/>
    </row>
    <row r="1562" spans="34:38" ht="14.4">
      <c r="AH1562" s="306"/>
      <c r="AI1562" s="305"/>
      <c r="AJ1562" s="305"/>
      <c r="AK1562" s="307"/>
      <c r="AL1562" s="308"/>
    </row>
    <row r="1563" spans="34:38" ht="14.4">
      <c r="AH1563" s="306"/>
      <c r="AI1563" s="305"/>
      <c r="AJ1563" s="305"/>
      <c r="AK1563" s="307"/>
      <c r="AL1563" s="308"/>
    </row>
    <row r="1564" spans="34:38" ht="14.4">
      <c r="AH1564" s="306"/>
      <c r="AI1564" s="305"/>
      <c r="AJ1564" s="305"/>
      <c r="AK1564" s="307"/>
      <c r="AL1564" s="308"/>
    </row>
    <row r="1565" spans="34:38" ht="14.4">
      <c r="AH1565" s="306"/>
      <c r="AI1565" s="305"/>
      <c r="AJ1565" s="305"/>
      <c r="AK1565" s="307"/>
      <c r="AL1565" s="308"/>
    </row>
    <row r="1566" spans="34:38" ht="14.4">
      <c r="AH1566" s="306"/>
      <c r="AI1566" s="305"/>
      <c r="AJ1566" s="305"/>
      <c r="AK1566" s="307"/>
      <c r="AL1566" s="308"/>
    </row>
    <row r="1567" spans="34:38" ht="14.4">
      <c r="AH1567" s="306"/>
      <c r="AI1567" s="305"/>
      <c r="AJ1567" s="305"/>
      <c r="AK1567" s="307"/>
      <c r="AL1567" s="308"/>
    </row>
    <row r="1568" spans="34:38" ht="14.4">
      <c r="AH1568" s="306"/>
      <c r="AI1568" s="305"/>
      <c r="AJ1568" s="305"/>
      <c r="AK1568" s="307"/>
      <c r="AL1568" s="308"/>
    </row>
    <row r="1569" spans="34:38" ht="14.4">
      <c r="AH1569" s="306"/>
      <c r="AI1569" s="305"/>
      <c r="AJ1569" s="305"/>
      <c r="AK1569" s="307"/>
      <c r="AL1569" s="308"/>
    </row>
    <row r="1570" spans="34:38" ht="14.4">
      <c r="AH1570" s="306"/>
      <c r="AI1570" s="305"/>
      <c r="AJ1570" s="305"/>
      <c r="AK1570" s="307"/>
      <c r="AL1570" s="308"/>
    </row>
    <row r="1571" spans="34:38" ht="14.4">
      <c r="AH1571" s="306"/>
      <c r="AI1571" s="305"/>
      <c r="AJ1571" s="305"/>
      <c r="AK1571" s="307"/>
      <c r="AL1571" s="308"/>
    </row>
    <row r="1572" spans="34:38" ht="14.4">
      <c r="AH1572" s="306"/>
      <c r="AI1572" s="305"/>
      <c r="AJ1572" s="305"/>
      <c r="AK1572" s="307"/>
      <c r="AL1572" s="308"/>
    </row>
    <row r="1573" spans="34:38" ht="14.4">
      <c r="AH1573" s="306"/>
      <c r="AI1573" s="305"/>
      <c r="AJ1573" s="305"/>
      <c r="AK1573" s="307"/>
      <c r="AL1573" s="308"/>
    </row>
    <row r="1574" spans="34:38" ht="14.4">
      <c r="AH1574" s="306"/>
      <c r="AI1574" s="305"/>
      <c r="AJ1574" s="305"/>
      <c r="AK1574" s="307"/>
      <c r="AL1574" s="308"/>
    </row>
    <row r="1575" spans="34:38" ht="14.4">
      <c r="AH1575" s="306"/>
      <c r="AI1575" s="305"/>
      <c r="AJ1575" s="305"/>
      <c r="AK1575" s="307"/>
      <c r="AL1575" s="308"/>
    </row>
    <row r="1576" spans="34:38" ht="14.4">
      <c r="AH1576" s="306"/>
      <c r="AI1576" s="305"/>
      <c r="AJ1576" s="305"/>
      <c r="AK1576" s="307"/>
      <c r="AL1576" s="308"/>
    </row>
    <row r="1577" spans="34:38" ht="14.4">
      <c r="AH1577" s="306"/>
      <c r="AI1577" s="305"/>
      <c r="AJ1577" s="305"/>
      <c r="AK1577" s="307"/>
      <c r="AL1577" s="308"/>
    </row>
    <row r="1578" spans="34:38" ht="14.4">
      <c r="AH1578" s="306"/>
      <c r="AI1578" s="305"/>
      <c r="AJ1578" s="305"/>
      <c r="AK1578" s="307"/>
      <c r="AL1578" s="308"/>
    </row>
    <row r="1579" spans="34:38" ht="14.4">
      <c r="AH1579" s="306"/>
      <c r="AI1579" s="305"/>
      <c r="AJ1579" s="305"/>
      <c r="AK1579" s="307"/>
      <c r="AL1579" s="308"/>
    </row>
    <row r="1580" spans="34:38" ht="14.4">
      <c r="AH1580" s="306"/>
      <c r="AI1580" s="305"/>
      <c r="AJ1580" s="305"/>
      <c r="AK1580" s="307"/>
      <c r="AL1580" s="308"/>
    </row>
    <row r="1581" spans="34:38" ht="14.4">
      <c r="AH1581" s="306"/>
      <c r="AI1581" s="305"/>
      <c r="AJ1581" s="305"/>
      <c r="AK1581" s="307"/>
      <c r="AL1581" s="308"/>
    </row>
    <row r="1582" spans="34:38" ht="14.4">
      <c r="AH1582" s="306"/>
      <c r="AI1582" s="305"/>
      <c r="AJ1582" s="305"/>
      <c r="AK1582" s="307"/>
      <c r="AL1582" s="308"/>
    </row>
    <row r="1583" spans="34:38" ht="14.4">
      <c r="AH1583" s="306"/>
      <c r="AI1583" s="305"/>
      <c r="AJ1583" s="305"/>
      <c r="AK1583" s="307"/>
      <c r="AL1583" s="308"/>
    </row>
    <row r="1584" spans="34:38" ht="14.4">
      <c r="AH1584" s="306"/>
      <c r="AI1584" s="305"/>
      <c r="AJ1584" s="305"/>
      <c r="AK1584" s="307"/>
      <c r="AL1584" s="308"/>
    </row>
    <row r="1585" spans="34:38" ht="14.4">
      <c r="AH1585" s="306"/>
      <c r="AI1585" s="305"/>
      <c r="AJ1585" s="305"/>
      <c r="AK1585" s="307"/>
      <c r="AL1585" s="308"/>
    </row>
    <row r="1586" spans="34:38" ht="14.4">
      <c r="AH1586" s="306"/>
      <c r="AI1586" s="305"/>
      <c r="AJ1586" s="305"/>
      <c r="AK1586" s="307"/>
      <c r="AL1586" s="308"/>
    </row>
    <row r="1587" spans="34:38" ht="14.4">
      <c r="AH1587" s="306"/>
      <c r="AI1587" s="305"/>
      <c r="AJ1587" s="305"/>
      <c r="AK1587" s="307"/>
      <c r="AL1587" s="308"/>
    </row>
    <row r="1588" spans="34:38" ht="14.4">
      <c r="AH1588" s="306"/>
      <c r="AI1588" s="305"/>
      <c r="AJ1588" s="305"/>
      <c r="AK1588" s="307"/>
      <c r="AL1588" s="308"/>
    </row>
    <row r="1589" spans="34:38" ht="14.4">
      <c r="AH1589" s="306"/>
      <c r="AI1589" s="305"/>
      <c r="AJ1589" s="305"/>
      <c r="AK1589" s="307"/>
      <c r="AL1589" s="308"/>
    </row>
    <row r="1590" spans="34:38" ht="14.4">
      <c r="AH1590" s="306"/>
      <c r="AI1590" s="305"/>
      <c r="AJ1590" s="305"/>
      <c r="AK1590" s="307"/>
      <c r="AL1590" s="308"/>
    </row>
    <row r="1591" spans="34:38" ht="14.4">
      <c r="AH1591" s="306"/>
      <c r="AI1591" s="305"/>
      <c r="AJ1591" s="305"/>
      <c r="AK1591" s="307"/>
      <c r="AL1591" s="308"/>
    </row>
    <row r="1592" spans="34:38" ht="14.4">
      <c r="AH1592" s="306"/>
      <c r="AI1592" s="305"/>
      <c r="AJ1592" s="305"/>
      <c r="AK1592" s="307"/>
      <c r="AL1592" s="308"/>
    </row>
    <row r="1593" spans="34:38" ht="14.4">
      <c r="AH1593" s="306"/>
      <c r="AI1593" s="305"/>
      <c r="AJ1593" s="305"/>
      <c r="AK1593" s="307"/>
      <c r="AL1593" s="308"/>
    </row>
    <row r="1594" spans="34:38" ht="14.4">
      <c r="AH1594" s="306"/>
      <c r="AI1594" s="305"/>
      <c r="AJ1594" s="305"/>
      <c r="AK1594" s="307"/>
      <c r="AL1594" s="308"/>
    </row>
    <row r="1595" spans="34:38" ht="14.4">
      <c r="AH1595" s="306"/>
      <c r="AI1595" s="305"/>
      <c r="AJ1595" s="305"/>
      <c r="AK1595" s="307"/>
      <c r="AL1595" s="308"/>
    </row>
    <row r="1596" spans="34:38" ht="14.4">
      <c r="AH1596" s="306"/>
      <c r="AI1596" s="305"/>
      <c r="AJ1596" s="305"/>
      <c r="AK1596" s="307"/>
      <c r="AL1596" s="308"/>
    </row>
    <row r="1597" spans="34:38" ht="14.4">
      <c r="AH1597" s="306"/>
      <c r="AI1597" s="305"/>
      <c r="AJ1597" s="305"/>
      <c r="AK1597" s="307"/>
      <c r="AL1597" s="308"/>
    </row>
    <row r="1598" spans="34:38" ht="14.4">
      <c r="AH1598" s="306"/>
      <c r="AI1598" s="305"/>
      <c r="AJ1598" s="305"/>
      <c r="AK1598" s="307"/>
      <c r="AL1598" s="308"/>
    </row>
    <row r="1599" spans="34:38" ht="14.4">
      <c r="AH1599" s="306"/>
      <c r="AI1599" s="305"/>
      <c r="AJ1599" s="305"/>
      <c r="AK1599" s="307"/>
      <c r="AL1599" s="308"/>
    </row>
    <row r="1600" spans="34:38" ht="14.4">
      <c r="AH1600" s="306"/>
      <c r="AI1600" s="305"/>
      <c r="AJ1600" s="305"/>
      <c r="AK1600" s="307"/>
      <c r="AL1600" s="308"/>
    </row>
    <row r="1601" spans="34:38" ht="14.4">
      <c r="AH1601" s="306"/>
      <c r="AI1601" s="305"/>
      <c r="AJ1601" s="305"/>
      <c r="AK1601" s="307"/>
      <c r="AL1601" s="308"/>
    </row>
    <row r="1602" spans="34:38" ht="14.4">
      <c r="AH1602" s="306"/>
      <c r="AI1602" s="305"/>
      <c r="AJ1602" s="305"/>
      <c r="AK1602" s="307"/>
      <c r="AL1602" s="308"/>
    </row>
    <row r="1603" spans="34:38" ht="14.4">
      <c r="AH1603" s="306"/>
      <c r="AI1603" s="305"/>
      <c r="AJ1603" s="305"/>
      <c r="AK1603" s="307"/>
      <c r="AL1603" s="308"/>
    </row>
    <row r="1604" spans="34:38" ht="14.4">
      <c r="AH1604" s="306"/>
      <c r="AI1604" s="305"/>
      <c r="AJ1604" s="305"/>
      <c r="AK1604" s="307"/>
      <c r="AL1604" s="308"/>
    </row>
    <row r="1605" spans="34:38" ht="14.4">
      <c r="AH1605" s="306"/>
      <c r="AI1605" s="305"/>
      <c r="AJ1605" s="305"/>
      <c r="AK1605" s="307"/>
      <c r="AL1605" s="308"/>
    </row>
    <row r="1606" spans="34:38" ht="14.4">
      <c r="AH1606" s="306"/>
      <c r="AI1606" s="305"/>
      <c r="AJ1606" s="305"/>
      <c r="AK1606" s="307"/>
      <c r="AL1606" s="308"/>
    </row>
    <row r="1607" spans="34:38" ht="14.4">
      <c r="AH1607" s="306"/>
      <c r="AI1607" s="305"/>
      <c r="AJ1607" s="305"/>
      <c r="AK1607" s="307"/>
      <c r="AL1607" s="308"/>
    </row>
    <row r="1608" spans="34:38" ht="14.4">
      <c r="AH1608" s="306"/>
      <c r="AI1608" s="305"/>
      <c r="AJ1608" s="305"/>
      <c r="AK1608" s="307"/>
      <c r="AL1608" s="308"/>
    </row>
    <row r="1609" spans="34:38" ht="14.4">
      <c r="AH1609" s="306"/>
      <c r="AI1609" s="305"/>
      <c r="AJ1609" s="305"/>
      <c r="AK1609" s="307"/>
      <c r="AL1609" s="308"/>
    </row>
    <row r="1610" spans="34:38" ht="14.4">
      <c r="AH1610" s="306"/>
      <c r="AI1610" s="305"/>
      <c r="AJ1610" s="305"/>
      <c r="AK1610" s="307"/>
      <c r="AL1610" s="308"/>
    </row>
    <row r="1611" spans="34:38" ht="14.4">
      <c r="AH1611" s="306"/>
      <c r="AI1611" s="305"/>
      <c r="AJ1611" s="305"/>
      <c r="AK1611" s="307"/>
      <c r="AL1611" s="308"/>
    </row>
    <row r="1612" spans="34:38" ht="14.4">
      <c r="AH1612" s="306"/>
      <c r="AI1612" s="305"/>
      <c r="AJ1612" s="305"/>
      <c r="AK1612" s="307"/>
      <c r="AL1612" s="308"/>
    </row>
    <row r="1613" spans="34:38" ht="14.4">
      <c r="AH1613" s="306"/>
      <c r="AI1613" s="305"/>
      <c r="AJ1613" s="305"/>
      <c r="AK1613" s="307"/>
      <c r="AL1613" s="308"/>
    </row>
    <row r="1614" spans="34:38" ht="14.4">
      <c r="AH1614" s="306"/>
      <c r="AI1614" s="305"/>
      <c r="AJ1614" s="305"/>
      <c r="AK1614" s="307"/>
      <c r="AL1614" s="308"/>
    </row>
    <row r="1615" spans="34:38" ht="14.4">
      <c r="AH1615" s="306"/>
      <c r="AI1615" s="305"/>
      <c r="AJ1615" s="305"/>
      <c r="AK1615" s="307"/>
      <c r="AL1615" s="308"/>
    </row>
    <row r="1616" spans="34:38" ht="14.4">
      <c r="AH1616" s="306"/>
      <c r="AI1616" s="305"/>
      <c r="AJ1616" s="305"/>
      <c r="AK1616" s="307"/>
      <c r="AL1616" s="308"/>
    </row>
    <row r="1617" spans="34:38" ht="14.4">
      <c r="AH1617" s="306"/>
      <c r="AI1617" s="305"/>
      <c r="AJ1617" s="305"/>
      <c r="AK1617" s="307"/>
      <c r="AL1617" s="308"/>
    </row>
    <row r="1618" spans="34:38" ht="14.4">
      <c r="AH1618" s="306"/>
      <c r="AI1618" s="305"/>
      <c r="AJ1618" s="305"/>
      <c r="AK1618" s="307"/>
      <c r="AL1618" s="308"/>
    </row>
    <row r="1619" spans="34:38" ht="14.4">
      <c r="AH1619" s="306"/>
      <c r="AI1619" s="305"/>
      <c r="AJ1619" s="305"/>
      <c r="AK1619" s="307"/>
      <c r="AL1619" s="308"/>
    </row>
    <row r="1620" spans="34:38" ht="14.4">
      <c r="AH1620" s="306"/>
      <c r="AI1620" s="305"/>
      <c r="AJ1620" s="305"/>
      <c r="AK1620" s="307"/>
      <c r="AL1620" s="308"/>
    </row>
    <row r="1621" spans="34:38" ht="14.4">
      <c r="AH1621" s="306"/>
      <c r="AI1621" s="305"/>
      <c r="AJ1621" s="305"/>
      <c r="AK1621" s="307"/>
      <c r="AL1621" s="308"/>
    </row>
    <row r="1622" spans="34:38" ht="14.4">
      <c r="AH1622" s="306"/>
      <c r="AI1622" s="305"/>
      <c r="AJ1622" s="305"/>
      <c r="AK1622" s="307"/>
      <c r="AL1622" s="308"/>
    </row>
    <row r="1623" spans="34:38" ht="14.4">
      <c r="AH1623" s="306"/>
      <c r="AI1623" s="305"/>
      <c r="AJ1623" s="305"/>
      <c r="AK1623" s="307"/>
      <c r="AL1623" s="308"/>
    </row>
    <row r="1624" spans="34:38" ht="14.4">
      <c r="AH1624" s="306"/>
      <c r="AI1624" s="305"/>
      <c r="AJ1624" s="305"/>
      <c r="AK1624" s="307"/>
      <c r="AL1624" s="308"/>
    </row>
    <row r="1625" spans="34:38" ht="14.4">
      <c r="AH1625" s="306"/>
      <c r="AI1625" s="305"/>
      <c r="AJ1625" s="305"/>
      <c r="AK1625" s="307"/>
      <c r="AL1625" s="308"/>
    </row>
    <row r="1626" spans="34:38" ht="14.4">
      <c r="AH1626" s="306"/>
      <c r="AI1626" s="305"/>
      <c r="AJ1626" s="305"/>
      <c r="AK1626" s="307"/>
      <c r="AL1626" s="308"/>
    </row>
    <row r="1627" spans="34:38" ht="14.4">
      <c r="AH1627" s="306"/>
      <c r="AI1627" s="305"/>
      <c r="AJ1627" s="305"/>
      <c r="AK1627" s="307"/>
      <c r="AL1627" s="308"/>
    </row>
    <row r="1628" spans="34:38" ht="14.4">
      <c r="AH1628" s="306"/>
      <c r="AI1628" s="305"/>
      <c r="AJ1628" s="305"/>
      <c r="AK1628" s="307"/>
      <c r="AL1628" s="308"/>
    </row>
    <row r="1629" spans="34:38" ht="14.4">
      <c r="AH1629" s="306"/>
      <c r="AI1629" s="305"/>
      <c r="AJ1629" s="305"/>
      <c r="AK1629" s="307"/>
      <c r="AL1629" s="308"/>
    </row>
    <row r="1630" spans="34:38" ht="14.4">
      <c r="AH1630" s="306"/>
      <c r="AI1630" s="305"/>
      <c r="AJ1630" s="305"/>
      <c r="AK1630" s="307"/>
      <c r="AL1630" s="308"/>
    </row>
    <row r="1631" spans="34:38" ht="14.4">
      <c r="AH1631" s="306"/>
      <c r="AI1631" s="305"/>
      <c r="AJ1631" s="305"/>
      <c r="AK1631" s="307"/>
      <c r="AL1631" s="308"/>
    </row>
    <row r="1632" spans="34:38" ht="14.4">
      <c r="AH1632" s="306"/>
      <c r="AI1632" s="305"/>
      <c r="AJ1632" s="305"/>
      <c r="AK1632" s="307"/>
      <c r="AL1632" s="308"/>
    </row>
    <row r="1633" spans="34:38" ht="14.4">
      <c r="AH1633" s="306"/>
      <c r="AI1633" s="305"/>
      <c r="AJ1633" s="305"/>
      <c r="AK1633" s="307"/>
      <c r="AL1633" s="308"/>
    </row>
    <row r="1634" spans="34:38" ht="14.4">
      <c r="AH1634" s="306"/>
      <c r="AI1634" s="305"/>
      <c r="AJ1634" s="305"/>
      <c r="AK1634" s="307"/>
      <c r="AL1634" s="308"/>
    </row>
    <row r="1635" spans="34:38" ht="14.4">
      <c r="AH1635" s="306"/>
      <c r="AI1635" s="305"/>
      <c r="AJ1635" s="305"/>
      <c r="AK1635" s="307"/>
      <c r="AL1635" s="308"/>
    </row>
    <row r="1636" spans="34:38" ht="14.4">
      <c r="AH1636" s="306"/>
      <c r="AI1636" s="305"/>
      <c r="AJ1636" s="305"/>
      <c r="AK1636" s="307"/>
      <c r="AL1636" s="308"/>
    </row>
    <row r="1637" spans="34:38" ht="14.4">
      <c r="AH1637" s="306"/>
      <c r="AI1637" s="305"/>
      <c r="AJ1637" s="305"/>
      <c r="AK1637" s="307"/>
      <c r="AL1637" s="308"/>
    </row>
    <row r="1638" spans="34:38" ht="14.4">
      <c r="AH1638" s="306"/>
      <c r="AI1638" s="305"/>
      <c r="AJ1638" s="305"/>
      <c r="AK1638" s="307"/>
      <c r="AL1638" s="308"/>
    </row>
    <row r="1639" spans="34:38" ht="14.4">
      <c r="AH1639" s="306"/>
      <c r="AI1639" s="305"/>
      <c r="AJ1639" s="305"/>
      <c r="AK1639" s="307"/>
      <c r="AL1639" s="308"/>
    </row>
    <row r="1640" spans="34:38" ht="14.4">
      <c r="AH1640" s="306"/>
      <c r="AI1640" s="305"/>
      <c r="AJ1640" s="305"/>
      <c r="AK1640" s="307"/>
      <c r="AL1640" s="308"/>
    </row>
    <row r="1641" spans="34:38" ht="14.4">
      <c r="AH1641" s="306"/>
      <c r="AI1641" s="305"/>
      <c r="AJ1641" s="305"/>
      <c r="AK1641" s="307"/>
      <c r="AL1641" s="308"/>
    </row>
    <row r="1642" spans="34:38" ht="14.4">
      <c r="AH1642" s="306"/>
      <c r="AI1642" s="305"/>
      <c r="AJ1642" s="305"/>
      <c r="AK1642" s="307"/>
      <c r="AL1642" s="308"/>
    </row>
    <row r="1643" spans="34:38" ht="14.4">
      <c r="AH1643" s="306"/>
      <c r="AI1643" s="305"/>
      <c r="AJ1643" s="305"/>
      <c r="AK1643" s="307"/>
      <c r="AL1643" s="308"/>
    </row>
    <row r="1644" spans="34:38" ht="14.4">
      <c r="AH1644" s="306"/>
      <c r="AI1644" s="305"/>
      <c r="AJ1644" s="305"/>
      <c r="AK1644" s="307"/>
      <c r="AL1644" s="308"/>
    </row>
    <row r="1645" spans="34:38" ht="14.4">
      <c r="AH1645" s="306"/>
      <c r="AI1645" s="305"/>
      <c r="AJ1645" s="305"/>
      <c r="AK1645" s="307"/>
      <c r="AL1645" s="308"/>
    </row>
    <row r="1646" spans="34:38" ht="14.4">
      <c r="AH1646" s="306"/>
      <c r="AI1646" s="305"/>
      <c r="AJ1646" s="305"/>
      <c r="AK1646" s="307"/>
      <c r="AL1646" s="308"/>
    </row>
    <row r="1647" spans="34:38" ht="14.4">
      <c r="AH1647" s="306"/>
      <c r="AI1647" s="305"/>
      <c r="AJ1647" s="305"/>
      <c r="AK1647" s="307"/>
      <c r="AL1647" s="308"/>
    </row>
    <row r="1648" spans="34:38" ht="14.4">
      <c r="AH1648" s="306"/>
      <c r="AI1648" s="305"/>
      <c r="AJ1648" s="305"/>
      <c r="AK1648" s="307"/>
      <c r="AL1648" s="308"/>
    </row>
    <row r="1649" spans="34:38" ht="14.4">
      <c r="AH1649" s="306"/>
      <c r="AI1649" s="305"/>
      <c r="AJ1649" s="305"/>
      <c r="AK1649" s="307"/>
      <c r="AL1649" s="308"/>
    </row>
    <row r="1650" spans="34:38" ht="14.4">
      <c r="AH1650" s="306"/>
      <c r="AI1650" s="305"/>
      <c r="AJ1650" s="305"/>
      <c r="AK1650" s="307"/>
      <c r="AL1650" s="308"/>
    </row>
    <row r="1651" spans="34:38" ht="14.4">
      <c r="AH1651" s="306"/>
      <c r="AI1651" s="305"/>
      <c r="AJ1651" s="305"/>
      <c r="AK1651" s="307"/>
      <c r="AL1651" s="308"/>
    </row>
    <row r="1652" spans="34:38" ht="14.4">
      <c r="AH1652" s="306"/>
      <c r="AI1652" s="305"/>
      <c r="AJ1652" s="305"/>
      <c r="AK1652" s="307"/>
      <c r="AL1652" s="308"/>
    </row>
    <row r="1653" spans="34:38" ht="14.4">
      <c r="AH1653" s="306"/>
      <c r="AI1653" s="305"/>
      <c r="AJ1653" s="305"/>
      <c r="AK1653" s="307"/>
      <c r="AL1653" s="308"/>
    </row>
    <row r="1654" spans="34:38" ht="14.4">
      <c r="AH1654" s="306"/>
      <c r="AI1654" s="305"/>
      <c r="AJ1654" s="305"/>
      <c r="AK1654" s="307"/>
      <c r="AL1654" s="308"/>
    </row>
    <row r="1655" spans="34:38" ht="14.4">
      <c r="AH1655" s="306"/>
      <c r="AI1655" s="305"/>
      <c r="AJ1655" s="305"/>
      <c r="AK1655" s="307"/>
      <c r="AL1655" s="308"/>
    </row>
    <row r="1656" spans="34:38" ht="14.4">
      <c r="AH1656" s="306"/>
      <c r="AI1656" s="305"/>
      <c r="AJ1656" s="305"/>
      <c r="AK1656" s="307"/>
      <c r="AL1656" s="308"/>
    </row>
    <row r="1657" spans="34:38" ht="14.4">
      <c r="AH1657" s="306"/>
      <c r="AI1657" s="305"/>
      <c r="AJ1657" s="305"/>
      <c r="AK1657" s="307"/>
      <c r="AL1657" s="308"/>
    </row>
    <row r="1658" spans="34:38" ht="14.4">
      <c r="AH1658" s="306"/>
      <c r="AI1658" s="305"/>
      <c r="AJ1658" s="305"/>
      <c r="AK1658" s="307"/>
      <c r="AL1658" s="308"/>
    </row>
    <row r="1659" spans="34:38" ht="14.4">
      <c r="AH1659" s="306"/>
      <c r="AI1659" s="305"/>
      <c r="AJ1659" s="305"/>
      <c r="AK1659" s="307"/>
      <c r="AL1659" s="308"/>
    </row>
    <row r="1660" spans="34:38" ht="14.4">
      <c r="AH1660" s="306"/>
      <c r="AI1660" s="305"/>
      <c r="AJ1660" s="305"/>
      <c r="AK1660" s="307"/>
      <c r="AL1660" s="308"/>
    </row>
    <row r="1661" spans="34:38" ht="14.4">
      <c r="AH1661" s="306"/>
      <c r="AI1661" s="305"/>
      <c r="AJ1661" s="305"/>
      <c r="AK1661" s="307"/>
      <c r="AL1661" s="308"/>
    </row>
    <row r="1662" spans="34:38" ht="14.4">
      <c r="AH1662" s="306"/>
      <c r="AI1662" s="305"/>
      <c r="AJ1662" s="305"/>
      <c r="AK1662" s="307"/>
      <c r="AL1662" s="308"/>
    </row>
    <row r="1663" spans="34:38" ht="14.4">
      <c r="AH1663" s="306"/>
      <c r="AI1663" s="305"/>
      <c r="AJ1663" s="305"/>
      <c r="AK1663" s="307"/>
      <c r="AL1663" s="308"/>
    </row>
    <row r="1664" spans="34:38" ht="14.4">
      <c r="AH1664" s="306"/>
      <c r="AI1664" s="305"/>
      <c r="AJ1664" s="305"/>
      <c r="AK1664" s="307"/>
      <c r="AL1664" s="308"/>
    </row>
    <row r="1665" spans="34:38" ht="14.4">
      <c r="AH1665" s="306"/>
      <c r="AI1665" s="305"/>
      <c r="AJ1665" s="305"/>
      <c r="AK1665" s="307"/>
      <c r="AL1665" s="308"/>
    </row>
    <row r="1666" spans="34:38" ht="14.4">
      <c r="AH1666" s="306"/>
      <c r="AI1666" s="305"/>
      <c r="AJ1666" s="305"/>
      <c r="AK1666" s="307"/>
      <c r="AL1666" s="308"/>
    </row>
    <row r="1667" spans="34:38" ht="14.4">
      <c r="AH1667" s="306"/>
      <c r="AI1667" s="305"/>
      <c r="AJ1667" s="305"/>
      <c r="AK1667" s="307"/>
      <c r="AL1667" s="308"/>
    </row>
    <row r="1668" spans="34:38" ht="14.4">
      <c r="AH1668" s="306"/>
      <c r="AI1668" s="305"/>
      <c r="AJ1668" s="305"/>
      <c r="AK1668" s="307"/>
      <c r="AL1668" s="308"/>
    </row>
    <row r="1669" spans="34:38" ht="14.4">
      <c r="AH1669" s="306"/>
      <c r="AI1669" s="305"/>
      <c r="AJ1669" s="305"/>
      <c r="AK1669" s="307"/>
      <c r="AL1669" s="308"/>
    </row>
    <row r="1670" spans="34:38" ht="14.4">
      <c r="AH1670" s="306"/>
      <c r="AI1670" s="305"/>
      <c r="AJ1670" s="305"/>
      <c r="AK1670" s="307"/>
      <c r="AL1670" s="308"/>
    </row>
    <row r="1671" spans="34:38" ht="14.4">
      <c r="AH1671" s="306"/>
      <c r="AI1671" s="305"/>
      <c r="AJ1671" s="305"/>
      <c r="AK1671" s="307"/>
      <c r="AL1671" s="308"/>
    </row>
    <row r="1672" spans="34:38" ht="14.4">
      <c r="AH1672" s="306"/>
      <c r="AI1672" s="305"/>
      <c r="AJ1672" s="305"/>
      <c r="AK1672" s="307"/>
      <c r="AL1672" s="308"/>
    </row>
    <row r="1673" spans="34:38" ht="14.4">
      <c r="AH1673" s="306"/>
      <c r="AI1673" s="305"/>
      <c r="AJ1673" s="305"/>
      <c r="AK1673" s="307"/>
      <c r="AL1673" s="308"/>
    </row>
    <row r="1674" spans="34:38" ht="14.4">
      <c r="AH1674" s="306"/>
      <c r="AI1674" s="305"/>
      <c r="AJ1674" s="305"/>
      <c r="AK1674" s="307"/>
      <c r="AL1674" s="308"/>
    </row>
    <row r="1675" spans="34:38" ht="14.4">
      <c r="AH1675" s="306"/>
      <c r="AI1675" s="305"/>
      <c r="AJ1675" s="305"/>
      <c r="AK1675" s="307"/>
      <c r="AL1675" s="308"/>
    </row>
    <row r="1676" spans="34:38" ht="14.4">
      <c r="AH1676" s="306"/>
      <c r="AI1676" s="305"/>
      <c r="AJ1676" s="305"/>
      <c r="AK1676" s="307"/>
      <c r="AL1676" s="308"/>
    </row>
    <row r="1677" spans="34:38" ht="14.4">
      <c r="AH1677" s="306"/>
      <c r="AI1677" s="305"/>
      <c r="AJ1677" s="305"/>
      <c r="AK1677" s="307"/>
      <c r="AL1677" s="308"/>
    </row>
    <row r="1678" spans="34:38" ht="14.4">
      <c r="AH1678" s="306"/>
      <c r="AI1678" s="305"/>
      <c r="AJ1678" s="305"/>
      <c r="AK1678" s="307"/>
      <c r="AL1678" s="308"/>
    </row>
    <row r="1679" spans="34:38" ht="14.4">
      <c r="AH1679" s="306"/>
      <c r="AI1679" s="305"/>
      <c r="AJ1679" s="305"/>
      <c r="AK1679" s="307"/>
      <c r="AL1679" s="308"/>
    </row>
    <row r="1680" spans="34:38" ht="14.4">
      <c r="AH1680" s="306"/>
      <c r="AI1680" s="305"/>
      <c r="AJ1680" s="305"/>
      <c r="AK1680" s="307"/>
      <c r="AL1680" s="308"/>
    </row>
    <row r="1681" spans="34:38" ht="14.4">
      <c r="AH1681" s="306"/>
      <c r="AI1681" s="305"/>
      <c r="AJ1681" s="305"/>
      <c r="AK1681" s="307"/>
      <c r="AL1681" s="308"/>
    </row>
    <row r="1682" spans="34:38" ht="14.4">
      <c r="AH1682" s="306"/>
      <c r="AI1682" s="305"/>
      <c r="AJ1682" s="305"/>
      <c r="AK1682" s="307"/>
      <c r="AL1682" s="308"/>
    </row>
    <row r="1683" spans="34:38" ht="14.4">
      <c r="AH1683" s="306"/>
      <c r="AI1683" s="305"/>
      <c r="AJ1683" s="305"/>
      <c r="AK1683" s="307"/>
      <c r="AL1683" s="308"/>
    </row>
    <row r="1684" spans="34:38" ht="14.4">
      <c r="AH1684" s="306"/>
      <c r="AI1684" s="305"/>
      <c r="AJ1684" s="305"/>
      <c r="AK1684" s="307"/>
      <c r="AL1684" s="308"/>
    </row>
    <row r="1685" spans="34:38" ht="14.4">
      <c r="AH1685" s="306"/>
      <c r="AI1685" s="305"/>
      <c r="AJ1685" s="305"/>
      <c r="AK1685" s="307"/>
      <c r="AL1685" s="308"/>
    </row>
    <row r="1686" spans="34:38" ht="14.4">
      <c r="AH1686" s="306"/>
      <c r="AI1686" s="305"/>
      <c r="AJ1686" s="305"/>
      <c r="AK1686" s="307"/>
      <c r="AL1686" s="308"/>
    </row>
    <row r="1687" spans="34:38" ht="14.4">
      <c r="AH1687" s="306"/>
      <c r="AI1687" s="305"/>
      <c r="AJ1687" s="305"/>
      <c r="AK1687" s="307"/>
      <c r="AL1687" s="308"/>
    </row>
    <row r="1688" spans="34:38" ht="14.4">
      <c r="AH1688" s="306"/>
      <c r="AI1688" s="305"/>
      <c r="AJ1688" s="305"/>
      <c r="AK1688" s="307"/>
      <c r="AL1688" s="308"/>
    </row>
    <row r="1689" spans="34:38" ht="14.4">
      <c r="AH1689" s="306"/>
      <c r="AI1689" s="305"/>
      <c r="AJ1689" s="305"/>
      <c r="AK1689" s="307"/>
      <c r="AL1689" s="308"/>
    </row>
    <row r="1690" spans="34:38" ht="14.4">
      <c r="AH1690" s="306"/>
      <c r="AI1690" s="305"/>
      <c r="AJ1690" s="305"/>
      <c r="AK1690" s="307"/>
      <c r="AL1690" s="308"/>
    </row>
    <row r="1691" spans="34:38" ht="14.4">
      <c r="AH1691" s="306"/>
      <c r="AI1691" s="305"/>
      <c r="AJ1691" s="305"/>
      <c r="AK1691" s="307"/>
      <c r="AL1691" s="308"/>
    </row>
    <row r="1692" spans="34:38" ht="14.4">
      <c r="AH1692" s="306"/>
      <c r="AI1692" s="305"/>
      <c r="AJ1692" s="305"/>
      <c r="AK1692" s="307"/>
      <c r="AL1692" s="308"/>
    </row>
    <row r="1693" spans="34:38" ht="14.4">
      <c r="AH1693" s="306"/>
      <c r="AI1693" s="305"/>
      <c r="AJ1693" s="305"/>
      <c r="AK1693" s="307"/>
      <c r="AL1693" s="308"/>
    </row>
    <row r="1694" spans="34:38" ht="14.4">
      <c r="AH1694" s="306"/>
      <c r="AI1694" s="305"/>
      <c r="AJ1694" s="305"/>
      <c r="AK1694" s="307"/>
      <c r="AL1694" s="308"/>
    </row>
    <row r="1695" spans="34:38" ht="14.4">
      <c r="AH1695" s="306"/>
      <c r="AI1695" s="305"/>
      <c r="AJ1695" s="305"/>
      <c r="AK1695" s="307"/>
      <c r="AL1695" s="308"/>
    </row>
    <row r="1696" spans="34:38" ht="14.4">
      <c r="AH1696" s="306"/>
      <c r="AI1696" s="305"/>
      <c r="AJ1696" s="305"/>
      <c r="AK1696" s="307"/>
      <c r="AL1696" s="308"/>
    </row>
    <row r="1697" spans="34:38" ht="14.4">
      <c r="AH1697" s="306"/>
      <c r="AI1697" s="305"/>
      <c r="AJ1697" s="305"/>
      <c r="AK1697" s="307"/>
      <c r="AL1697" s="308"/>
    </row>
    <row r="1698" spans="34:38" ht="14.4">
      <c r="AH1698" s="306"/>
      <c r="AI1698" s="305"/>
      <c r="AJ1698" s="305"/>
      <c r="AK1698" s="307"/>
      <c r="AL1698" s="308"/>
    </row>
    <row r="1699" spans="34:38" ht="14.4">
      <c r="AH1699" s="306"/>
      <c r="AI1699" s="305"/>
      <c r="AJ1699" s="305"/>
      <c r="AK1699" s="307"/>
      <c r="AL1699" s="308"/>
    </row>
    <row r="1700" spans="34:38" ht="14.4">
      <c r="AH1700" s="306"/>
      <c r="AI1700" s="305"/>
      <c r="AJ1700" s="305"/>
      <c r="AK1700" s="307"/>
      <c r="AL1700" s="308"/>
    </row>
    <row r="1701" spans="34:38" ht="14.4">
      <c r="AH1701" s="306"/>
      <c r="AI1701" s="305"/>
      <c r="AJ1701" s="305"/>
      <c r="AK1701" s="307"/>
      <c r="AL1701" s="308"/>
    </row>
    <row r="1702" spans="34:38" ht="14.4">
      <c r="AH1702" s="306"/>
      <c r="AI1702" s="305"/>
      <c r="AJ1702" s="305"/>
      <c r="AK1702" s="307"/>
      <c r="AL1702" s="308"/>
    </row>
    <row r="1703" spans="34:38" ht="14.4">
      <c r="AH1703" s="306"/>
      <c r="AI1703" s="305"/>
      <c r="AJ1703" s="305"/>
      <c r="AK1703" s="307"/>
      <c r="AL1703" s="308"/>
    </row>
    <row r="1704" spans="34:38" ht="14.4">
      <c r="AH1704" s="306"/>
      <c r="AI1704" s="305"/>
      <c r="AJ1704" s="305"/>
      <c r="AK1704" s="307"/>
      <c r="AL1704" s="308"/>
    </row>
    <row r="1705" spans="34:38" ht="14.4">
      <c r="AH1705" s="306"/>
      <c r="AI1705" s="305"/>
      <c r="AJ1705" s="305"/>
      <c r="AK1705" s="307"/>
      <c r="AL1705" s="308"/>
    </row>
    <row r="1706" spans="34:38" ht="14.4">
      <c r="AH1706" s="306"/>
      <c r="AI1706" s="305"/>
      <c r="AJ1706" s="305"/>
      <c r="AK1706" s="307"/>
      <c r="AL1706" s="308"/>
    </row>
    <row r="1707" spans="34:38" ht="14.4">
      <c r="AH1707" s="306"/>
      <c r="AI1707" s="305"/>
      <c r="AJ1707" s="305"/>
      <c r="AK1707" s="307"/>
      <c r="AL1707" s="308"/>
    </row>
    <row r="1708" spans="34:38" ht="14.4">
      <c r="AH1708" s="306"/>
      <c r="AI1708" s="305"/>
      <c r="AJ1708" s="305"/>
      <c r="AK1708" s="307"/>
      <c r="AL1708" s="308"/>
    </row>
    <row r="1709" spans="34:38" ht="14.4">
      <c r="AH1709" s="306"/>
      <c r="AI1709" s="305"/>
      <c r="AJ1709" s="305"/>
      <c r="AK1709" s="307"/>
      <c r="AL1709" s="308"/>
    </row>
    <row r="1710" spans="34:38" ht="14.4">
      <c r="AH1710" s="306"/>
      <c r="AI1710" s="305"/>
      <c r="AJ1710" s="305"/>
      <c r="AK1710" s="307"/>
      <c r="AL1710" s="308"/>
    </row>
    <row r="1711" spans="34:38" ht="14.4">
      <c r="AH1711" s="306"/>
      <c r="AI1711" s="305"/>
      <c r="AJ1711" s="305"/>
      <c r="AK1711" s="307"/>
      <c r="AL1711" s="308"/>
    </row>
    <row r="1712" spans="34:38" ht="14.4">
      <c r="AH1712" s="306"/>
      <c r="AI1712" s="305"/>
      <c r="AJ1712" s="305"/>
      <c r="AK1712" s="307"/>
      <c r="AL1712" s="308"/>
    </row>
    <row r="1713" spans="34:38" ht="14.4">
      <c r="AH1713" s="306"/>
      <c r="AI1713" s="305"/>
      <c r="AJ1713" s="305"/>
      <c r="AK1713" s="307"/>
      <c r="AL1713" s="308"/>
    </row>
    <row r="1714" spans="34:38" ht="14.4">
      <c r="AH1714" s="306"/>
      <c r="AI1714" s="305"/>
      <c r="AJ1714" s="305"/>
      <c r="AK1714" s="307"/>
      <c r="AL1714" s="308"/>
    </row>
    <row r="1715" spans="34:38" ht="14.4">
      <c r="AH1715" s="306"/>
      <c r="AI1715" s="305"/>
      <c r="AJ1715" s="305"/>
      <c r="AK1715" s="307"/>
      <c r="AL1715" s="308"/>
    </row>
    <row r="1716" spans="34:38" ht="14.4">
      <c r="AH1716" s="306"/>
      <c r="AI1716" s="305"/>
      <c r="AJ1716" s="305"/>
      <c r="AK1716" s="307"/>
      <c r="AL1716" s="308"/>
    </row>
    <row r="1717" spans="34:38" ht="14.4">
      <c r="AH1717" s="306"/>
      <c r="AI1717" s="305"/>
      <c r="AJ1717" s="305"/>
      <c r="AK1717" s="307"/>
      <c r="AL1717" s="308"/>
    </row>
    <row r="1718" spans="34:38" ht="14.4">
      <c r="AH1718" s="306"/>
      <c r="AI1718" s="305"/>
      <c r="AJ1718" s="305"/>
      <c r="AK1718" s="307"/>
      <c r="AL1718" s="308"/>
    </row>
    <row r="1719" spans="34:38" ht="14.4">
      <c r="AH1719" s="306"/>
      <c r="AI1719" s="305"/>
      <c r="AJ1719" s="305"/>
      <c r="AK1719" s="307"/>
      <c r="AL1719" s="308"/>
    </row>
    <row r="1720" spans="34:38" ht="14.4">
      <c r="AH1720" s="306"/>
      <c r="AI1720" s="305"/>
      <c r="AJ1720" s="305"/>
      <c r="AK1720" s="307"/>
      <c r="AL1720" s="308"/>
    </row>
    <row r="1721" spans="34:38" ht="14.4">
      <c r="AH1721" s="306"/>
      <c r="AI1721" s="305"/>
      <c r="AJ1721" s="305"/>
      <c r="AK1721" s="307"/>
      <c r="AL1721" s="308"/>
    </row>
    <row r="1722" spans="34:38" ht="14.4">
      <c r="AH1722" s="306"/>
      <c r="AI1722" s="305"/>
      <c r="AJ1722" s="305"/>
      <c r="AK1722" s="307"/>
      <c r="AL1722" s="308"/>
    </row>
    <row r="1723" spans="34:38" ht="14.4">
      <c r="AH1723" s="306"/>
      <c r="AI1723" s="305"/>
      <c r="AJ1723" s="305"/>
      <c r="AK1723" s="307"/>
      <c r="AL1723" s="308"/>
    </row>
    <row r="1724" spans="34:38" ht="14.4">
      <c r="AH1724" s="306"/>
      <c r="AI1724" s="305"/>
      <c r="AJ1724" s="305"/>
      <c r="AK1724" s="307"/>
      <c r="AL1724" s="308"/>
    </row>
    <row r="1725" spans="34:38" ht="14.4">
      <c r="AH1725" s="306"/>
      <c r="AI1725" s="305"/>
      <c r="AJ1725" s="305"/>
      <c r="AK1725" s="307"/>
      <c r="AL1725" s="308"/>
    </row>
    <row r="1726" spans="34:38" ht="14.4">
      <c r="AH1726" s="306"/>
      <c r="AI1726" s="305"/>
      <c r="AJ1726" s="305"/>
      <c r="AK1726" s="307"/>
      <c r="AL1726" s="308"/>
    </row>
    <row r="1727" spans="34:38" ht="14.4">
      <c r="AH1727" s="306"/>
      <c r="AI1727" s="305"/>
      <c r="AJ1727" s="305"/>
      <c r="AK1727" s="307"/>
      <c r="AL1727" s="308"/>
    </row>
    <row r="1728" spans="34:38" ht="14.4">
      <c r="AH1728" s="306"/>
      <c r="AI1728" s="305"/>
      <c r="AJ1728" s="305"/>
      <c r="AK1728" s="307"/>
      <c r="AL1728" s="308"/>
    </row>
    <row r="1729" spans="34:38" ht="14.4">
      <c r="AH1729" s="306"/>
      <c r="AI1729" s="305"/>
      <c r="AJ1729" s="305"/>
      <c r="AK1729" s="307"/>
      <c r="AL1729" s="308"/>
    </row>
    <row r="1730" spans="34:38" ht="14.4">
      <c r="AH1730" s="306"/>
      <c r="AI1730" s="305"/>
      <c r="AJ1730" s="305"/>
      <c r="AK1730" s="307"/>
      <c r="AL1730" s="308"/>
    </row>
    <row r="1731" spans="34:38" ht="14.4">
      <c r="AH1731" s="306"/>
      <c r="AI1731" s="305"/>
      <c r="AJ1731" s="305"/>
      <c r="AK1731" s="307"/>
      <c r="AL1731" s="308"/>
    </row>
    <row r="1732" spans="34:38" ht="14.4">
      <c r="AH1732" s="306"/>
      <c r="AI1732" s="305"/>
      <c r="AJ1732" s="305"/>
      <c r="AK1732" s="307"/>
      <c r="AL1732" s="308"/>
    </row>
    <row r="1733" spans="34:38" ht="14.4">
      <c r="AH1733" s="306"/>
      <c r="AI1733" s="305"/>
      <c r="AJ1733" s="305"/>
      <c r="AK1733" s="307"/>
      <c r="AL1733" s="308"/>
    </row>
    <row r="1734" spans="34:38" ht="14.4">
      <c r="AH1734" s="306"/>
      <c r="AI1734" s="305"/>
      <c r="AJ1734" s="305"/>
      <c r="AK1734" s="307"/>
      <c r="AL1734" s="308"/>
    </row>
    <row r="1735" spans="34:38" ht="14.4">
      <c r="AH1735" s="306"/>
      <c r="AI1735" s="305"/>
      <c r="AJ1735" s="305"/>
      <c r="AK1735" s="307"/>
      <c r="AL1735" s="308"/>
    </row>
    <row r="1736" spans="34:38" ht="14.4">
      <c r="AH1736" s="306"/>
      <c r="AI1736" s="305"/>
      <c r="AJ1736" s="305"/>
      <c r="AK1736" s="307"/>
      <c r="AL1736" s="308"/>
    </row>
    <row r="1737" spans="34:38" ht="14.4">
      <c r="AH1737" s="306"/>
      <c r="AI1737" s="305"/>
      <c r="AJ1737" s="305"/>
      <c r="AK1737" s="307"/>
      <c r="AL1737" s="308"/>
    </row>
    <row r="1738" spans="34:38" ht="14.4">
      <c r="AH1738" s="306"/>
      <c r="AI1738" s="305"/>
      <c r="AJ1738" s="305"/>
      <c r="AK1738" s="307"/>
      <c r="AL1738" s="308"/>
    </row>
    <row r="1739" spans="34:38" ht="14.4">
      <c r="AH1739" s="306"/>
      <c r="AI1739" s="305"/>
      <c r="AJ1739" s="305"/>
      <c r="AK1739" s="307"/>
      <c r="AL1739" s="308"/>
    </row>
    <row r="1740" spans="34:38" ht="14.4">
      <c r="AH1740" s="306"/>
      <c r="AI1740" s="305"/>
      <c r="AJ1740" s="305"/>
      <c r="AK1740" s="307"/>
      <c r="AL1740" s="308"/>
    </row>
    <row r="1741" spans="34:38" ht="14.4">
      <c r="AH1741" s="306"/>
      <c r="AI1741" s="305"/>
      <c r="AJ1741" s="305"/>
      <c r="AK1741" s="307"/>
      <c r="AL1741" s="308"/>
    </row>
    <row r="1742" spans="34:38" ht="14.4">
      <c r="AH1742" s="306"/>
      <c r="AI1742" s="305"/>
      <c r="AJ1742" s="305"/>
      <c r="AK1742" s="307"/>
      <c r="AL1742" s="308"/>
    </row>
    <row r="1743" spans="34:38" ht="14.4">
      <c r="AH1743" s="306"/>
      <c r="AI1743" s="305"/>
      <c r="AJ1743" s="305"/>
      <c r="AK1743" s="307"/>
      <c r="AL1743" s="308"/>
    </row>
    <row r="1744" spans="34:38" ht="14.4">
      <c r="AH1744" s="306"/>
      <c r="AI1744" s="305"/>
      <c r="AJ1744" s="305"/>
      <c r="AK1744" s="307"/>
      <c r="AL1744" s="308"/>
    </row>
    <row r="1745" spans="34:38" ht="14.4">
      <c r="AH1745" s="306"/>
      <c r="AI1745" s="305"/>
      <c r="AJ1745" s="305"/>
      <c r="AK1745" s="307"/>
      <c r="AL1745" s="308"/>
    </row>
    <row r="1746" spans="34:38" ht="14.4">
      <c r="AH1746" s="306"/>
      <c r="AI1746" s="305"/>
      <c r="AJ1746" s="305"/>
      <c r="AK1746" s="307"/>
      <c r="AL1746" s="308"/>
    </row>
    <row r="1747" spans="34:38" ht="14.4">
      <c r="AH1747" s="306"/>
      <c r="AI1747" s="305"/>
      <c r="AJ1747" s="305"/>
      <c r="AK1747" s="307"/>
      <c r="AL1747" s="308"/>
    </row>
    <row r="1748" spans="34:38" ht="14.4">
      <c r="AH1748" s="306"/>
      <c r="AI1748" s="305"/>
      <c r="AJ1748" s="305"/>
      <c r="AK1748" s="307"/>
      <c r="AL1748" s="308"/>
    </row>
    <row r="1749" spans="34:38" ht="14.4">
      <c r="AH1749" s="306"/>
      <c r="AI1749" s="305"/>
      <c r="AJ1749" s="305"/>
      <c r="AK1749" s="307"/>
      <c r="AL1749" s="308"/>
    </row>
    <row r="1750" spans="34:38" ht="14.4">
      <c r="AH1750" s="306"/>
      <c r="AI1750" s="305"/>
      <c r="AJ1750" s="305"/>
      <c r="AK1750" s="307"/>
      <c r="AL1750" s="308"/>
    </row>
    <row r="1751" spans="34:38" ht="14.4">
      <c r="AH1751" s="306"/>
      <c r="AI1751" s="305"/>
      <c r="AJ1751" s="305"/>
      <c r="AK1751" s="307"/>
      <c r="AL1751" s="308"/>
    </row>
    <row r="1752" spans="34:38" ht="14.4">
      <c r="AH1752" s="306"/>
      <c r="AI1752" s="305"/>
      <c r="AJ1752" s="305"/>
      <c r="AK1752" s="307"/>
      <c r="AL1752" s="308"/>
    </row>
    <row r="1753" spans="34:38" ht="14.4">
      <c r="AH1753" s="306"/>
      <c r="AI1753" s="305"/>
      <c r="AJ1753" s="305"/>
      <c r="AK1753" s="307"/>
      <c r="AL1753" s="308"/>
    </row>
    <row r="1754" spans="34:38" ht="14.4">
      <c r="AH1754" s="306"/>
      <c r="AI1754" s="305"/>
      <c r="AJ1754" s="305"/>
      <c r="AK1754" s="307"/>
      <c r="AL1754" s="308"/>
    </row>
    <row r="1755" spans="34:38" ht="14.4">
      <c r="AH1755" s="306"/>
      <c r="AI1755" s="305"/>
      <c r="AJ1755" s="305"/>
      <c r="AK1755" s="307"/>
      <c r="AL1755" s="308"/>
    </row>
    <row r="1756" spans="34:38" ht="14.4">
      <c r="AH1756" s="306"/>
      <c r="AI1756" s="305"/>
      <c r="AJ1756" s="305"/>
      <c r="AK1756" s="307"/>
      <c r="AL1756" s="308"/>
    </row>
    <row r="1757" spans="34:38" ht="14.4">
      <c r="AH1757" s="306"/>
      <c r="AI1757" s="305"/>
      <c r="AJ1757" s="305"/>
      <c r="AK1757" s="307"/>
      <c r="AL1757" s="308"/>
    </row>
    <row r="1758" spans="34:38" ht="14.4">
      <c r="AH1758" s="306"/>
      <c r="AI1758" s="305"/>
      <c r="AJ1758" s="305"/>
      <c r="AK1758" s="307"/>
      <c r="AL1758" s="308"/>
    </row>
    <row r="1759" spans="34:38" ht="14.4">
      <c r="AH1759" s="306"/>
      <c r="AI1759" s="305"/>
      <c r="AJ1759" s="305"/>
      <c r="AK1759" s="307"/>
      <c r="AL1759" s="308"/>
    </row>
    <row r="1760" spans="34:38" ht="14.4">
      <c r="AH1760" s="306"/>
      <c r="AI1760" s="305"/>
      <c r="AJ1760" s="305"/>
      <c r="AK1760" s="307"/>
      <c r="AL1760" s="308"/>
    </row>
    <row r="1761" spans="34:38" ht="14.4">
      <c r="AH1761" s="306"/>
      <c r="AI1761" s="305"/>
      <c r="AJ1761" s="305"/>
      <c r="AK1761" s="307"/>
      <c r="AL1761" s="308"/>
    </row>
    <row r="1762" spans="34:38" ht="14.4">
      <c r="AH1762" s="306"/>
      <c r="AI1762" s="305"/>
      <c r="AJ1762" s="305"/>
      <c r="AK1762" s="307"/>
      <c r="AL1762" s="308"/>
    </row>
    <row r="1763" spans="34:38" ht="14.4">
      <c r="AH1763" s="306"/>
      <c r="AI1763" s="305"/>
      <c r="AJ1763" s="305"/>
      <c r="AK1763" s="307"/>
      <c r="AL1763" s="308"/>
    </row>
    <row r="1764" spans="34:38" ht="14.4">
      <c r="AH1764" s="306"/>
      <c r="AI1764" s="305"/>
      <c r="AJ1764" s="305"/>
      <c r="AK1764" s="307"/>
      <c r="AL1764" s="308"/>
    </row>
    <row r="1765" spans="34:38" ht="14.4">
      <c r="AH1765" s="306"/>
      <c r="AI1765" s="305"/>
      <c r="AJ1765" s="305"/>
      <c r="AK1765" s="307"/>
      <c r="AL1765" s="308"/>
    </row>
    <row r="1766" spans="34:38" ht="14.4">
      <c r="AH1766" s="306"/>
      <c r="AI1766" s="305"/>
      <c r="AJ1766" s="305"/>
      <c r="AK1766" s="307"/>
      <c r="AL1766" s="308"/>
    </row>
    <row r="1767" spans="34:38" ht="14.4">
      <c r="AH1767" s="306"/>
      <c r="AI1767" s="305"/>
      <c r="AJ1767" s="305"/>
      <c r="AK1767" s="307"/>
      <c r="AL1767" s="308"/>
    </row>
    <row r="1768" spans="34:38" ht="14.4">
      <c r="AH1768" s="306"/>
      <c r="AI1768" s="305"/>
      <c r="AJ1768" s="305"/>
      <c r="AK1768" s="307"/>
      <c r="AL1768" s="308"/>
    </row>
    <row r="1769" spans="34:38" ht="14.4">
      <c r="AH1769" s="306"/>
      <c r="AI1769" s="305"/>
      <c r="AJ1769" s="305"/>
      <c r="AK1769" s="307"/>
      <c r="AL1769" s="308"/>
    </row>
    <row r="1770" spans="34:38" ht="14.4">
      <c r="AH1770" s="306"/>
      <c r="AI1770" s="305"/>
      <c r="AJ1770" s="305"/>
      <c r="AK1770" s="307"/>
      <c r="AL1770" s="308"/>
    </row>
    <row r="1771" spans="34:38" ht="14.4">
      <c r="AH1771" s="306"/>
      <c r="AI1771" s="305"/>
      <c r="AJ1771" s="305"/>
      <c r="AK1771" s="307"/>
      <c r="AL1771" s="308"/>
    </row>
    <row r="1772" spans="34:38" ht="14.4">
      <c r="AH1772" s="306"/>
      <c r="AI1772" s="305"/>
      <c r="AJ1772" s="305"/>
      <c r="AK1772" s="307"/>
      <c r="AL1772" s="308"/>
    </row>
    <row r="1773" spans="34:38" ht="14.4">
      <c r="AH1773" s="306"/>
      <c r="AI1773" s="305"/>
      <c r="AJ1773" s="305"/>
      <c r="AK1773" s="307"/>
      <c r="AL1773" s="308"/>
    </row>
    <row r="1774" spans="34:38" ht="14.4">
      <c r="AH1774" s="306"/>
      <c r="AI1774" s="305"/>
      <c r="AJ1774" s="305"/>
      <c r="AK1774" s="307"/>
      <c r="AL1774" s="308"/>
    </row>
    <row r="1775" spans="34:38" ht="14.4">
      <c r="AH1775" s="306"/>
      <c r="AI1775" s="305"/>
      <c r="AJ1775" s="305"/>
      <c r="AK1775" s="307"/>
      <c r="AL1775" s="308"/>
    </row>
    <row r="1776" spans="34:38" ht="14.4">
      <c r="AH1776" s="306"/>
      <c r="AI1776" s="305"/>
      <c r="AJ1776" s="305"/>
      <c r="AK1776" s="307"/>
      <c r="AL1776" s="308"/>
    </row>
    <row r="1777" spans="34:38" ht="14.4">
      <c r="AH1777" s="306"/>
      <c r="AI1777" s="305"/>
      <c r="AJ1777" s="305"/>
      <c r="AK1777" s="307"/>
      <c r="AL1777" s="308"/>
    </row>
    <row r="1778" spans="34:38" ht="14.4">
      <c r="AH1778" s="306"/>
      <c r="AI1778" s="305"/>
      <c r="AJ1778" s="305"/>
      <c r="AK1778" s="307"/>
      <c r="AL1778" s="308"/>
    </row>
    <row r="1779" spans="34:38" ht="14.4">
      <c r="AH1779" s="306"/>
      <c r="AI1779" s="305"/>
      <c r="AJ1779" s="305"/>
      <c r="AK1779" s="307"/>
      <c r="AL1779" s="308"/>
    </row>
    <row r="1780" spans="34:38" ht="14.4">
      <c r="AH1780" s="306"/>
      <c r="AI1780" s="305"/>
      <c r="AJ1780" s="305"/>
      <c r="AK1780" s="307"/>
      <c r="AL1780" s="308"/>
    </row>
    <row r="1781" spans="34:38" ht="14.4">
      <c r="AH1781" s="306"/>
      <c r="AI1781" s="305"/>
      <c r="AJ1781" s="305"/>
      <c r="AK1781" s="307"/>
      <c r="AL1781" s="308"/>
    </row>
    <row r="1782" spans="34:38" ht="14.4">
      <c r="AH1782" s="306"/>
      <c r="AI1782" s="305"/>
      <c r="AJ1782" s="305"/>
      <c r="AK1782" s="307"/>
      <c r="AL1782" s="308"/>
    </row>
    <row r="1783" spans="34:38" ht="14.4">
      <c r="AH1783" s="306"/>
      <c r="AI1783" s="305"/>
      <c r="AJ1783" s="305"/>
      <c r="AK1783" s="307"/>
      <c r="AL1783" s="308"/>
    </row>
    <row r="1784" spans="34:38" ht="14.4">
      <c r="AH1784" s="306"/>
      <c r="AI1784" s="305"/>
      <c r="AJ1784" s="305"/>
      <c r="AK1784" s="307"/>
      <c r="AL1784" s="308"/>
    </row>
    <row r="1785" spans="34:38" ht="14.4">
      <c r="AH1785" s="306"/>
      <c r="AI1785" s="305"/>
      <c r="AJ1785" s="305"/>
      <c r="AK1785" s="307"/>
      <c r="AL1785" s="308"/>
    </row>
    <row r="1786" spans="34:38" ht="14.4">
      <c r="AH1786" s="306"/>
      <c r="AI1786" s="305"/>
      <c r="AJ1786" s="305"/>
      <c r="AK1786" s="307"/>
      <c r="AL1786" s="308"/>
    </row>
    <row r="1787" spans="34:38" ht="14.4">
      <c r="AH1787" s="306"/>
      <c r="AI1787" s="305"/>
      <c r="AJ1787" s="305"/>
      <c r="AK1787" s="307"/>
      <c r="AL1787" s="308"/>
    </row>
    <row r="1788" spans="34:38" ht="14.4">
      <c r="AH1788" s="306"/>
      <c r="AI1788" s="305"/>
      <c r="AJ1788" s="305"/>
      <c r="AK1788" s="307"/>
      <c r="AL1788" s="308"/>
    </row>
    <row r="1789" spans="34:38" ht="14.4">
      <c r="AH1789" s="306"/>
      <c r="AI1789" s="305"/>
      <c r="AJ1789" s="305"/>
      <c r="AK1789" s="307"/>
      <c r="AL1789" s="308"/>
    </row>
    <row r="1790" spans="34:38" ht="14.4">
      <c r="AH1790" s="306"/>
      <c r="AI1790" s="305"/>
      <c r="AJ1790" s="305"/>
      <c r="AK1790" s="307"/>
      <c r="AL1790" s="308"/>
    </row>
    <row r="1791" spans="34:38" ht="14.4">
      <c r="AH1791" s="306"/>
      <c r="AI1791" s="305"/>
      <c r="AJ1791" s="305"/>
      <c r="AK1791" s="307"/>
      <c r="AL1791" s="308"/>
    </row>
    <row r="1792" spans="34:38" ht="14.4">
      <c r="AH1792" s="306"/>
      <c r="AI1792" s="305"/>
      <c r="AJ1792" s="305"/>
      <c r="AK1792" s="307"/>
      <c r="AL1792" s="308"/>
    </row>
    <row r="1793" spans="34:38" ht="14.4">
      <c r="AH1793" s="306"/>
      <c r="AI1793" s="305"/>
      <c r="AJ1793" s="305"/>
      <c r="AK1793" s="307"/>
      <c r="AL1793" s="308"/>
    </row>
    <row r="1794" spans="34:38" ht="14.4">
      <c r="AH1794" s="306"/>
      <c r="AI1794" s="305"/>
      <c r="AJ1794" s="305"/>
      <c r="AK1794" s="307"/>
      <c r="AL1794" s="308"/>
    </row>
    <row r="1795" spans="34:38" ht="14.4">
      <c r="AH1795" s="306"/>
      <c r="AI1795" s="305"/>
      <c r="AJ1795" s="305"/>
      <c r="AK1795" s="307"/>
      <c r="AL1795" s="308"/>
    </row>
    <row r="1796" spans="34:38" ht="14.4">
      <c r="AH1796" s="306"/>
      <c r="AI1796" s="305"/>
      <c r="AJ1796" s="305"/>
      <c r="AK1796" s="307"/>
      <c r="AL1796" s="308"/>
    </row>
    <row r="1797" spans="34:38" ht="14.4">
      <c r="AH1797" s="306"/>
      <c r="AI1797" s="305"/>
      <c r="AJ1797" s="305"/>
      <c r="AK1797" s="307"/>
      <c r="AL1797" s="308"/>
    </row>
    <row r="1798" spans="34:38" ht="14.4">
      <c r="AH1798" s="306"/>
      <c r="AI1798" s="305"/>
      <c r="AJ1798" s="305"/>
      <c r="AK1798" s="307"/>
      <c r="AL1798" s="308"/>
    </row>
    <row r="1799" spans="34:38" ht="14.4">
      <c r="AH1799" s="306"/>
      <c r="AI1799" s="305"/>
      <c r="AJ1799" s="305"/>
      <c r="AK1799" s="307"/>
      <c r="AL1799" s="308"/>
    </row>
    <row r="1800" spans="34:38" ht="14.4">
      <c r="AH1800" s="306"/>
      <c r="AI1800" s="305"/>
      <c r="AJ1800" s="305"/>
      <c r="AK1800" s="307"/>
      <c r="AL1800" s="308"/>
    </row>
    <row r="1801" spans="34:38" ht="14.4">
      <c r="AH1801" s="306"/>
      <c r="AI1801" s="305"/>
      <c r="AJ1801" s="305"/>
      <c r="AK1801" s="307"/>
      <c r="AL1801" s="308"/>
    </row>
    <row r="1802" spans="34:38" ht="14.4">
      <c r="AH1802" s="306"/>
      <c r="AI1802" s="305"/>
      <c r="AJ1802" s="305"/>
      <c r="AK1802" s="307"/>
      <c r="AL1802" s="308"/>
    </row>
    <row r="1803" spans="34:38" ht="14.4">
      <c r="AH1803" s="306"/>
      <c r="AI1803" s="305"/>
      <c r="AJ1803" s="305"/>
      <c r="AK1803" s="307"/>
      <c r="AL1803" s="308"/>
    </row>
    <row r="1804" spans="34:38" ht="14.4">
      <c r="AH1804" s="306"/>
      <c r="AI1804" s="305"/>
      <c r="AJ1804" s="305"/>
      <c r="AK1804" s="307"/>
      <c r="AL1804" s="308"/>
    </row>
    <row r="1805" spans="34:38" ht="14.4">
      <c r="AH1805" s="306"/>
      <c r="AI1805" s="305"/>
      <c r="AJ1805" s="305"/>
      <c r="AK1805" s="307"/>
      <c r="AL1805" s="308"/>
    </row>
    <row r="1806" spans="34:38" ht="14.4">
      <c r="AH1806" s="306"/>
      <c r="AI1806" s="305"/>
      <c r="AJ1806" s="305"/>
      <c r="AK1806" s="307"/>
      <c r="AL1806" s="308"/>
    </row>
    <row r="1807" spans="34:38" ht="14.4">
      <c r="AH1807" s="306"/>
      <c r="AI1807" s="305"/>
      <c r="AJ1807" s="305"/>
      <c r="AK1807" s="307"/>
      <c r="AL1807" s="308"/>
    </row>
    <row r="1808" spans="34:38" ht="14.4">
      <c r="AH1808" s="306"/>
      <c r="AI1808" s="305"/>
      <c r="AJ1808" s="305"/>
      <c r="AK1808" s="307"/>
      <c r="AL1808" s="308"/>
    </row>
    <row r="1809" spans="34:38" ht="14.4">
      <c r="AH1809" s="306"/>
      <c r="AI1809" s="305"/>
      <c r="AJ1809" s="305"/>
      <c r="AK1809" s="307"/>
      <c r="AL1809" s="308"/>
    </row>
    <row r="1810" spans="34:38" ht="14.4">
      <c r="AH1810" s="306"/>
      <c r="AI1810" s="305"/>
      <c r="AJ1810" s="305"/>
      <c r="AK1810" s="307"/>
      <c r="AL1810" s="308"/>
    </row>
    <row r="1811" spans="34:38" ht="14.4">
      <c r="AH1811" s="306"/>
      <c r="AI1811" s="305"/>
      <c r="AJ1811" s="305"/>
      <c r="AK1811" s="307"/>
      <c r="AL1811" s="308"/>
    </row>
    <row r="1812" spans="34:38" ht="14.4">
      <c r="AH1812" s="306"/>
      <c r="AI1812" s="305"/>
      <c r="AJ1812" s="305"/>
      <c r="AK1812" s="307"/>
      <c r="AL1812" s="308"/>
    </row>
    <row r="1813" spans="34:38" ht="14.4">
      <c r="AH1813" s="306"/>
      <c r="AI1813" s="305"/>
      <c r="AJ1813" s="305"/>
      <c r="AK1813" s="307"/>
      <c r="AL1813" s="308"/>
    </row>
    <row r="1814" spans="34:38" ht="14.4">
      <c r="AH1814" s="306"/>
      <c r="AI1814" s="305"/>
      <c r="AJ1814" s="305"/>
      <c r="AK1814" s="307"/>
      <c r="AL1814" s="308"/>
    </row>
    <row r="1815" spans="34:38" ht="14.4">
      <c r="AH1815" s="306"/>
      <c r="AI1815" s="305"/>
      <c r="AJ1815" s="305"/>
      <c r="AK1815" s="307"/>
      <c r="AL1815" s="308"/>
    </row>
    <row r="1816" spans="34:38" ht="14.4">
      <c r="AH1816" s="306"/>
      <c r="AI1816" s="305"/>
      <c r="AJ1816" s="305"/>
      <c r="AK1816" s="307"/>
      <c r="AL1816" s="308"/>
    </row>
    <row r="1817" spans="34:38" ht="14.4">
      <c r="AH1817" s="306"/>
      <c r="AI1817" s="305"/>
      <c r="AJ1817" s="305"/>
      <c r="AK1817" s="307"/>
      <c r="AL1817" s="308"/>
    </row>
    <row r="1818" spans="34:38" ht="14.4">
      <c r="AH1818" s="306"/>
      <c r="AI1818" s="305"/>
      <c r="AJ1818" s="305"/>
      <c r="AK1818" s="307"/>
      <c r="AL1818" s="308"/>
    </row>
    <row r="1819" spans="34:38" ht="14.4">
      <c r="AH1819" s="306"/>
      <c r="AI1819" s="305"/>
      <c r="AJ1819" s="305"/>
      <c r="AK1819" s="307"/>
      <c r="AL1819" s="308"/>
    </row>
    <row r="1820" spans="34:38" ht="14.4">
      <c r="AH1820" s="306"/>
      <c r="AI1820" s="305"/>
      <c r="AJ1820" s="305"/>
      <c r="AK1820" s="307"/>
      <c r="AL1820" s="308"/>
    </row>
    <row r="1821" spans="34:38" ht="14.4">
      <c r="AH1821" s="306"/>
      <c r="AI1821" s="305"/>
      <c r="AJ1821" s="305"/>
      <c r="AK1821" s="307"/>
      <c r="AL1821" s="308"/>
    </row>
    <row r="1822" spans="34:38" ht="14.4">
      <c r="AH1822" s="306"/>
      <c r="AI1822" s="305"/>
      <c r="AJ1822" s="305"/>
      <c r="AK1822" s="307"/>
      <c r="AL1822" s="308"/>
    </row>
    <row r="1823" spans="34:38" ht="14.4">
      <c r="AH1823" s="306"/>
      <c r="AI1823" s="305"/>
      <c r="AJ1823" s="305"/>
      <c r="AK1823" s="307"/>
      <c r="AL1823" s="308"/>
    </row>
    <row r="1824" spans="34:38" ht="14.4">
      <c r="AH1824" s="306"/>
      <c r="AI1824" s="305"/>
      <c r="AJ1824" s="305"/>
      <c r="AK1824" s="307"/>
      <c r="AL1824" s="308"/>
    </row>
    <row r="1825" spans="34:38" ht="14.4">
      <c r="AH1825" s="306"/>
      <c r="AI1825" s="305"/>
      <c r="AJ1825" s="305"/>
      <c r="AK1825" s="307"/>
      <c r="AL1825" s="308"/>
    </row>
    <row r="1826" spans="34:38" ht="14.4">
      <c r="AH1826" s="306"/>
      <c r="AI1826" s="305"/>
      <c r="AJ1826" s="305"/>
      <c r="AK1826" s="307"/>
      <c r="AL1826" s="308"/>
    </row>
    <row r="1827" spans="34:38" ht="14.4">
      <c r="AH1827" s="306"/>
      <c r="AI1827" s="305"/>
      <c r="AJ1827" s="305"/>
      <c r="AK1827" s="307"/>
      <c r="AL1827" s="308"/>
    </row>
    <row r="1828" spans="34:38" ht="14.4">
      <c r="AH1828" s="306"/>
      <c r="AI1828" s="305"/>
      <c r="AJ1828" s="305"/>
      <c r="AK1828" s="307"/>
      <c r="AL1828" s="308"/>
    </row>
    <row r="1829" spans="34:38" ht="14.4">
      <c r="AH1829" s="306"/>
      <c r="AI1829" s="305"/>
      <c r="AJ1829" s="305"/>
      <c r="AK1829" s="307"/>
      <c r="AL1829" s="308"/>
    </row>
    <row r="1830" spans="34:38" ht="14.4">
      <c r="AH1830" s="306"/>
      <c r="AI1830" s="305"/>
      <c r="AJ1830" s="305"/>
      <c r="AK1830" s="307"/>
      <c r="AL1830" s="308"/>
    </row>
    <row r="1831" spans="34:38" ht="14.4">
      <c r="AH1831" s="306"/>
      <c r="AI1831" s="305"/>
      <c r="AJ1831" s="305"/>
      <c r="AK1831" s="307"/>
      <c r="AL1831" s="308"/>
    </row>
    <row r="1832" spans="34:38" ht="14.4">
      <c r="AH1832" s="306"/>
      <c r="AI1832" s="305"/>
      <c r="AJ1832" s="305"/>
      <c r="AK1832" s="307"/>
      <c r="AL1832" s="308"/>
    </row>
    <row r="1833" spans="34:38" ht="14.4">
      <c r="AH1833" s="306"/>
      <c r="AI1833" s="305"/>
      <c r="AJ1833" s="305"/>
      <c r="AK1833" s="307"/>
      <c r="AL1833" s="308"/>
    </row>
    <row r="1834" spans="34:38" ht="14.4">
      <c r="AH1834" s="306"/>
      <c r="AI1834" s="305"/>
      <c r="AJ1834" s="305"/>
      <c r="AK1834" s="307"/>
      <c r="AL1834" s="308"/>
    </row>
    <row r="1835" spans="34:38" ht="14.4">
      <c r="AH1835" s="306"/>
      <c r="AI1835" s="305"/>
      <c r="AJ1835" s="305"/>
      <c r="AK1835" s="307"/>
      <c r="AL1835" s="308"/>
    </row>
    <row r="1836" spans="34:38" ht="14.4">
      <c r="AH1836" s="306"/>
      <c r="AI1836" s="305"/>
      <c r="AJ1836" s="305"/>
      <c r="AK1836" s="307"/>
      <c r="AL1836" s="308"/>
    </row>
    <row r="1837" spans="34:38" ht="14.4">
      <c r="AH1837" s="306"/>
      <c r="AI1837" s="305"/>
      <c r="AJ1837" s="305"/>
      <c r="AK1837" s="307"/>
      <c r="AL1837" s="308"/>
    </row>
    <row r="1838" spans="34:38" ht="14.4">
      <c r="AH1838" s="306"/>
      <c r="AI1838" s="305"/>
      <c r="AJ1838" s="305"/>
      <c r="AK1838" s="307"/>
      <c r="AL1838" s="308"/>
    </row>
    <row r="1839" spans="34:38" ht="14.4">
      <c r="AH1839" s="306"/>
      <c r="AI1839" s="305"/>
      <c r="AJ1839" s="305"/>
      <c r="AK1839" s="307"/>
      <c r="AL1839" s="308"/>
    </row>
    <row r="1840" spans="34:38" ht="14.4">
      <c r="AH1840" s="306"/>
      <c r="AI1840" s="305"/>
      <c r="AJ1840" s="305"/>
      <c r="AK1840" s="307"/>
      <c r="AL1840" s="308"/>
    </row>
    <row r="1841" spans="34:38" ht="14.4">
      <c r="AH1841" s="306"/>
      <c r="AI1841" s="305"/>
      <c r="AJ1841" s="305"/>
      <c r="AK1841" s="307"/>
      <c r="AL1841" s="308"/>
    </row>
    <row r="1842" spans="34:38" ht="14.4">
      <c r="AH1842" s="306"/>
      <c r="AI1842" s="305"/>
      <c r="AJ1842" s="305"/>
      <c r="AK1842" s="307"/>
      <c r="AL1842" s="308"/>
    </row>
    <row r="1843" spans="34:38" ht="14.4">
      <c r="AH1843" s="306"/>
      <c r="AI1843" s="305"/>
      <c r="AJ1843" s="305"/>
      <c r="AK1843" s="307"/>
      <c r="AL1843" s="308"/>
    </row>
    <row r="1844" spans="34:38" ht="14.4">
      <c r="AH1844" s="306"/>
      <c r="AI1844" s="305"/>
      <c r="AJ1844" s="305"/>
      <c r="AK1844" s="307"/>
      <c r="AL1844" s="308"/>
    </row>
    <row r="1845" spans="34:38" ht="14.4">
      <c r="AH1845" s="306"/>
      <c r="AI1845" s="305"/>
      <c r="AJ1845" s="305"/>
      <c r="AK1845" s="307"/>
      <c r="AL1845" s="308"/>
    </row>
    <row r="1846" spans="34:38" ht="14.4">
      <c r="AH1846" s="306"/>
      <c r="AI1846" s="305"/>
      <c r="AJ1846" s="305"/>
      <c r="AK1846" s="307"/>
      <c r="AL1846" s="308"/>
    </row>
    <row r="1847" spans="34:38" ht="14.4">
      <c r="AH1847" s="306"/>
      <c r="AI1847" s="305"/>
      <c r="AJ1847" s="305"/>
      <c r="AK1847" s="307"/>
      <c r="AL1847" s="308"/>
    </row>
    <row r="1848" spans="34:38" ht="14.4">
      <c r="AH1848" s="306"/>
      <c r="AI1848" s="305"/>
      <c r="AJ1848" s="305"/>
      <c r="AK1848" s="307"/>
      <c r="AL1848" s="308"/>
    </row>
    <row r="1849" spans="34:38" ht="14.4">
      <c r="AH1849" s="306"/>
      <c r="AI1849" s="305"/>
      <c r="AJ1849" s="305"/>
      <c r="AK1849" s="307"/>
      <c r="AL1849" s="308"/>
    </row>
    <row r="1850" spans="34:38" ht="14.4">
      <c r="AH1850" s="306"/>
      <c r="AI1850" s="305"/>
      <c r="AJ1850" s="305"/>
      <c r="AK1850" s="307"/>
      <c r="AL1850" s="308"/>
    </row>
    <row r="1851" spans="34:38" ht="14.4">
      <c r="AH1851" s="306"/>
      <c r="AI1851" s="305"/>
      <c r="AJ1851" s="305"/>
      <c r="AK1851" s="307"/>
      <c r="AL1851" s="308"/>
    </row>
    <row r="1852" spans="34:38" ht="14.4">
      <c r="AH1852" s="306"/>
      <c r="AI1852" s="305"/>
      <c r="AJ1852" s="305"/>
      <c r="AK1852" s="307"/>
      <c r="AL1852" s="308"/>
    </row>
    <row r="1853" spans="34:38" ht="14.4">
      <c r="AH1853" s="306"/>
      <c r="AI1853" s="305"/>
      <c r="AJ1853" s="305"/>
      <c r="AK1853" s="307"/>
      <c r="AL1853" s="308"/>
    </row>
    <row r="1854" spans="34:38" ht="14.4">
      <c r="AH1854" s="306"/>
      <c r="AI1854" s="305"/>
      <c r="AJ1854" s="305"/>
      <c r="AK1854" s="307"/>
      <c r="AL1854" s="308"/>
    </row>
    <row r="1855" spans="34:38" ht="14.4">
      <c r="AH1855" s="306"/>
      <c r="AI1855" s="305"/>
      <c r="AJ1855" s="305"/>
      <c r="AK1855" s="307"/>
      <c r="AL1855" s="308"/>
    </row>
    <row r="1856" spans="34:38" ht="14.4">
      <c r="AH1856" s="306"/>
      <c r="AI1856" s="305"/>
      <c r="AJ1856" s="305"/>
      <c r="AK1856" s="307"/>
      <c r="AL1856" s="308"/>
    </row>
    <row r="1857" spans="34:38" ht="14.4">
      <c r="AH1857" s="306"/>
      <c r="AI1857" s="305"/>
      <c r="AJ1857" s="305"/>
      <c r="AK1857" s="307"/>
      <c r="AL1857" s="308"/>
    </row>
    <row r="1858" spans="34:38" ht="14.4">
      <c r="AH1858" s="306"/>
      <c r="AI1858" s="305"/>
      <c r="AJ1858" s="305"/>
      <c r="AK1858" s="307"/>
      <c r="AL1858" s="308"/>
    </row>
    <row r="1859" spans="34:38" ht="14.4">
      <c r="AH1859" s="306"/>
      <c r="AI1859" s="305"/>
      <c r="AJ1859" s="305"/>
      <c r="AK1859" s="307"/>
      <c r="AL1859" s="308"/>
    </row>
    <row r="1860" spans="34:38" ht="14.4">
      <c r="AH1860" s="306"/>
      <c r="AI1860" s="305"/>
      <c r="AJ1860" s="305"/>
      <c r="AK1860" s="307"/>
      <c r="AL1860" s="308"/>
    </row>
    <row r="1861" spans="34:38" ht="14.4">
      <c r="AH1861" s="306"/>
      <c r="AI1861" s="305"/>
      <c r="AJ1861" s="305"/>
      <c r="AK1861" s="307"/>
      <c r="AL1861" s="308"/>
    </row>
    <row r="1862" spans="34:38" ht="14.4">
      <c r="AH1862" s="306"/>
      <c r="AI1862" s="305"/>
      <c r="AJ1862" s="305"/>
      <c r="AK1862" s="307"/>
      <c r="AL1862" s="308"/>
    </row>
    <row r="1863" spans="34:38" ht="14.4">
      <c r="AH1863" s="306"/>
      <c r="AI1863" s="305"/>
      <c r="AJ1863" s="305"/>
      <c r="AK1863" s="307"/>
      <c r="AL1863" s="308"/>
    </row>
    <row r="1864" spans="34:38" ht="14.4">
      <c r="AH1864" s="306"/>
      <c r="AI1864" s="305"/>
      <c r="AJ1864" s="305"/>
      <c r="AK1864" s="307"/>
      <c r="AL1864" s="308"/>
    </row>
    <row r="1865" spans="34:38" ht="14.4">
      <c r="AH1865" s="306"/>
      <c r="AI1865" s="305"/>
      <c r="AJ1865" s="305"/>
      <c r="AK1865" s="307"/>
      <c r="AL1865" s="308"/>
    </row>
    <row r="1866" spans="34:38" ht="14.4">
      <c r="AH1866" s="306"/>
      <c r="AI1866" s="305"/>
      <c r="AJ1866" s="305"/>
      <c r="AK1866" s="307"/>
      <c r="AL1866" s="308"/>
    </row>
    <row r="1867" spans="34:38" ht="14.4">
      <c r="AH1867" s="306"/>
      <c r="AI1867" s="305"/>
      <c r="AJ1867" s="305"/>
      <c r="AK1867" s="307"/>
      <c r="AL1867" s="308"/>
    </row>
    <row r="1868" spans="34:38" ht="14.4">
      <c r="AH1868" s="306"/>
      <c r="AI1868" s="305"/>
      <c r="AJ1868" s="305"/>
      <c r="AK1868" s="307"/>
      <c r="AL1868" s="308"/>
    </row>
    <row r="1869" spans="34:38" ht="14.4">
      <c r="AH1869" s="306"/>
      <c r="AI1869" s="305"/>
      <c r="AJ1869" s="305"/>
      <c r="AK1869" s="307"/>
      <c r="AL1869" s="308"/>
    </row>
    <row r="1870" spans="34:38" ht="14.4">
      <c r="AH1870" s="306"/>
      <c r="AI1870" s="305"/>
      <c r="AJ1870" s="305"/>
      <c r="AK1870" s="307"/>
      <c r="AL1870" s="308"/>
    </row>
    <row r="1871" spans="34:38" ht="14.4">
      <c r="AH1871" s="306"/>
      <c r="AI1871" s="305"/>
      <c r="AJ1871" s="305"/>
      <c r="AK1871" s="307"/>
      <c r="AL1871" s="308"/>
    </row>
    <row r="1872" spans="34:38" ht="14.4">
      <c r="AH1872" s="306"/>
      <c r="AI1872" s="305"/>
      <c r="AJ1872" s="305"/>
      <c r="AK1872" s="307"/>
      <c r="AL1872" s="308"/>
    </row>
    <row r="1873" spans="34:38" ht="14.4">
      <c r="AH1873" s="306"/>
      <c r="AI1873" s="305"/>
      <c r="AJ1873" s="305"/>
      <c r="AK1873" s="307"/>
      <c r="AL1873" s="308"/>
    </row>
    <row r="1874" spans="34:38" ht="14.4">
      <c r="AH1874" s="306"/>
      <c r="AI1874" s="305"/>
      <c r="AJ1874" s="305"/>
      <c r="AK1874" s="307"/>
      <c r="AL1874" s="308"/>
    </row>
    <row r="1875" spans="34:38" ht="14.4">
      <c r="AH1875" s="306"/>
      <c r="AI1875" s="305"/>
      <c r="AJ1875" s="305"/>
      <c r="AK1875" s="307"/>
      <c r="AL1875" s="308"/>
    </row>
    <row r="1876" spans="34:38" ht="14.4">
      <c r="AH1876" s="306"/>
      <c r="AI1876" s="305"/>
      <c r="AJ1876" s="305"/>
      <c r="AK1876" s="307"/>
      <c r="AL1876" s="308"/>
    </row>
    <row r="1877" spans="34:38" ht="14.4">
      <c r="AH1877" s="306"/>
      <c r="AI1877" s="305"/>
      <c r="AJ1877" s="305"/>
      <c r="AK1877" s="307"/>
      <c r="AL1877" s="308"/>
    </row>
    <row r="1878" spans="34:38" ht="14.4">
      <c r="AH1878" s="306"/>
      <c r="AI1878" s="305"/>
      <c r="AJ1878" s="305"/>
      <c r="AK1878" s="307"/>
      <c r="AL1878" s="308"/>
    </row>
    <row r="1879" spans="34:38" ht="14.4">
      <c r="AH1879" s="306"/>
      <c r="AI1879" s="305"/>
      <c r="AJ1879" s="305"/>
      <c r="AK1879" s="307"/>
      <c r="AL1879" s="308"/>
    </row>
    <row r="1880" spans="34:38" ht="14.4">
      <c r="AH1880" s="306"/>
      <c r="AI1880" s="305"/>
      <c r="AJ1880" s="305"/>
      <c r="AK1880" s="307"/>
      <c r="AL1880" s="308"/>
    </row>
    <row r="1881" spans="34:38" ht="14.4">
      <c r="AH1881" s="306"/>
      <c r="AI1881" s="305"/>
      <c r="AJ1881" s="305"/>
      <c r="AK1881" s="307"/>
      <c r="AL1881" s="308"/>
    </row>
    <row r="1882" spans="34:38" ht="14.4">
      <c r="AH1882" s="306"/>
      <c r="AI1882" s="305"/>
      <c r="AJ1882" s="305"/>
      <c r="AK1882" s="307"/>
      <c r="AL1882" s="308"/>
    </row>
    <row r="1883" spans="34:38" ht="14.4">
      <c r="AH1883" s="306"/>
      <c r="AI1883" s="305"/>
      <c r="AJ1883" s="305"/>
      <c r="AK1883" s="307"/>
      <c r="AL1883" s="308"/>
    </row>
    <row r="1884" spans="34:38" ht="14.4">
      <c r="AH1884" s="306"/>
      <c r="AI1884" s="305"/>
      <c r="AJ1884" s="305"/>
      <c r="AK1884" s="307"/>
      <c r="AL1884" s="308"/>
    </row>
    <row r="1885" spans="34:38" ht="14.4">
      <c r="AH1885" s="306"/>
      <c r="AI1885" s="305"/>
      <c r="AJ1885" s="305"/>
      <c r="AK1885" s="307"/>
      <c r="AL1885" s="308"/>
    </row>
    <row r="1886" spans="34:38" ht="14.4">
      <c r="AH1886" s="306"/>
      <c r="AI1886" s="305"/>
      <c r="AJ1886" s="305"/>
      <c r="AK1886" s="307"/>
      <c r="AL1886" s="308"/>
    </row>
    <row r="1887" spans="34:38" ht="14.4">
      <c r="AH1887" s="306"/>
      <c r="AI1887" s="305"/>
      <c r="AJ1887" s="305"/>
      <c r="AK1887" s="307"/>
      <c r="AL1887" s="308"/>
    </row>
    <row r="1888" spans="34:38" ht="14.4">
      <c r="AH1888" s="306"/>
      <c r="AI1888" s="305"/>
      <c r="AJ1888" s="305"/>
      <c r="AK1888" s="307"/>
      <c r="AL1888" s="308"/>
    </row>
    <row r="1889" spans="34:38" ht="14.4">
      <c r="AH1889" s="306"/>
      <c r="AI1889" s="305"/>
      <c r="AJ1889" s="305"/>
      <c r="AK1889" s="307"/>
      <c r="AL1889" s="308"/>
    </row>
    <row r="1890" spans="34:38" ht="14.4">
      <c r="AH1890" s="306"/>
      <c r="AI1890" s="305"/>
      <c r="AJ1890" s="305"/>
      <c r="AK1890" s="307"/>
      <c r="AL1890" s="308"/>
    </row>
    <row r="1891" spans="34:38" ht="14.4">
      <c r="AH1891" s="306"/>
      <c r="AI1891" s="305"/>
      <c r="AJ1891" s="305"/>
      <c r="AK1891" s="307"/>
      <c r="AL1891" s="308"/>
    </row>
    <row r="1892" spans="34:38" ht="14.4">
      <c r="AH1892" s="306"/>
      <c r="AI1892" s="305"/>
      <c r="AJ1892" s="305"/>
      <c r="AK1892" s="307"/>
      <c r="AL1892" s="308"/>
    </row>
    <row r="1893" spans="34:38" ht="14.4">
      <c r="AH1893" s="306"/>
      <c r="AI1893" s="305"/>
      <c r="AJ1893" s="305"/>
      <c r="AK1893" s="307"/>
      <c r="AL1893" s="308"/>
    </row>
    <row r="1894" spans="34:38" ht="14.4">
      <c r="AH1894" s="306"/>
      <c r="AI1894" s="305"/>
      <c r="AJ1894" s="305"/>
      <c r="AK1894" s="307"/>
      <c r="AL1894" s="308"/>
    </row>
    <row r="1895" spans="34:38" ht="14.4">
      <c r="AH1895" s="306"/>
      <c r="AI1895" s="305"/>
      <c r="AJ1895" s="305"/>
      <c r="AK1895" s="307"/>
      <c r="AL1895" s="308"/>
    </row>
    <row r="1896" spans="34:38" ht="14.4">
      <c r="AH1896" s="306"/>
      <c r="AI1896" s="305"/>
      <c r="AJ1896" s="305"/>
      <c r="AK1896" s="307"/>
      <c r="AL1896" s="308"/>
    </row>
    <row r="1897" spans="34:38" ht="14.4">
      <c r="AH1897" s="306"/>
      <c r="AI1897" s="305"/>
      <c r="AJ1897" s="305"/>
      <c r="AK1897" s="307"/>
      <c r="AL1897" s="308"/>
    </row>
    <row r="1898" spans="34:38" ht="14.4">
      <c r="AH1898" s="306"/>
      <c r="AI1898" s="305"/>
      <c r="AJ1898" s="305"/>
      <c r="AK1898" s="307"/>
      <c r="AL1898" s="308"/>
    </row>
    <row r="1899" spans="34:38" ht="14.4">
      <c r="AH1899" s="306"/>
      <c r="AI1899" s="305"/>
      <c r="AJ1899" s="305"/>
      <c r="AK1899" s="307"/>
      <c r="AL1899" s="308"/>
    </row>
    <row r="1900" spans="34:38" ht="14.4">
      <c r="AH1900" s="306"/>
      <c r="AI1900" s="305"/>
      <c r="AJ1900" s="305"/>
      <c r="AK1900" s="307"/>
      <c r="AL1900" s="308"/>
    </row>
    <row r="1901" spans="34:38" ht="14.4">
      <c r="AH1901" s="306"/>
      <c r="AI1901" s="305"/>
      <c r="AJ1901" s="305"/>
      <c r="AK1901" s="307"/>
      <c r="AL1901" s="308"/>
    </row>
    <row r="1902" spans="34:38" ht="14.4">
      <c r="AH1902" s="306"/>
      <c r="AI1902" s="305"/>
      <c r="AJ1902" s="305"/>
      <c r="AK1902" s="307"/>
      <c r="AL1902" s="308"/>
    </row>
    <row r="1903" spans="34:38" ht="14.4">
      <c r="AH1903" s="306"/>
      <c r="AI1903" s="305"/>
      <c r="AJ1903" s="305"/>
      <c r="AK1903" s="307"/>
      <c r="AL1903" s="308"/>
    </row>
    <row r="1904" spans="34:38" ht="14.4">
      <c r="AH1904" s="306"/>
      <c r="AI1904" s="305"/>
      <c r="AJ1904" s="305"/>
      <c r="AK1904" s="307"/>
      <c r="AL1904" s="308"/>
    </row>
    <row r="1905" spans="34:38" ht="14.4">
      <c r="AH1905" s="306"/>
      <c r="AI1905" s="305"/>
      <c r="AJ1905" s="305"/>
      <c r="AK1905" s="307"/>
      <c r="AL1905" s="308"/>
    </row>
    <row r="1906" spans="34:38" ht="14.4">
      <c r="AH1906" s="306"/>
      <c r="AI1906" s="305"/>
      <c r="AJ1906" s="305"/>
      <c r="AK1906" s="307"/>
      <c r="AL1906" s="308"/>
    </row>
    <row r="1907" spans="34:38" ht="14.4">
      <c r="AH1907" s="306"/>
      <c r="AI1907" s="305"/>
      <c r="AJ1907" s="305"/>
      <c r="AK1907" s="307"/>
      <c r="AL1907" s="308"/>
    </row>
    <row r="1908" spans="34:38" ht="14.4">
      <c r="AH1908" s="306"/>
      <c r="AI1908" s="305"/>
      <c r="AJ1908" s="305"/>
      <c r="AK1908" s="307"/>
      <c r="AL1908" s="308"/>
    </row>
    <row r="1909" spans="34:38" ht="14.4">
      <c r="AH1909" s="306"/>
      <c r="AI1909" s="305"/>
      <c r="AJ1909" s="305"/>
      <c r="AK1909" s="307"/>
      <c r="AL1909" s="308"/>
    </row>
    <row r="1910" spans="34:38" ht="14.4">
      <c r="AH1910" s="306"/>
      <c r="AI1910" s="305"/>
      <c r="AJ1910" s="305"/>
      <c r="AK1910" s="307"/>
      <c r="AL1910" s="308"/>
    </row>
    <row r="1911" spans="34:38" ht="14.4">
      <c r="AH1911" s="306"/>
      <c r="AI1911" s="305"/>
      <c r="AJ1911" s="305"/>
      <c r="AK1911" s="307"/>
      <c r="AL1911" s="308"/>
    </row>
    <row r="1912" spans="34:38" ht="14.4">
      <c r="AH1912" s="306"/>
      <c r="AI1912" s="305"/>
      <c r="AJ1912" s="305"/>
      <c r="AK1912" s="307"/>
      <c r="AL1912" s="308"/>
    </row>
    <row r="1913" spans="34:38" ht="14.4">
      <c r="AH1913" s="306"/>
      <c r="AI1913" s="305"/>
      <c r="AJ1913" s="305"/>
      <c r="AK1913" s="307"/>
      <c r="AL1913" s="308"/>
    </row>
    <row r="1914" spans="34:38" ht="14.4">
      <c r="AH1914" s="306"/>
      <c r="AI1914" s="305"/>
      <c r="AJ1914" s="305"/>
      <c r="AK1914" s="307"/>
      <c r="AL1914" s="308"/>
    </row>
    <row r="1915" spans="34:38" ht="14.4">
      <c r="AH1915" s="306"/>
      <c r="AI1915" s="305"/>
      <c r="AJ1915" s="305"/>
      <c r="AK1915" s="307"/>
      <c r="AL1915" s="308"/>
    </row>
    <row r="1916" spans="34:38" ht="14.4">
      <c r="AH1916" s="306"/>
      <c r="AI1916" s="305"/>
      <c r="AJ1916" s="305"/>
      <c r="AK1916" s="307"/>
      <c r="AL1916" s="308"/>
    </row>
    <row r="1917" spans="34:38" ht="14.4">
      <c r="AH1917" s="306"/>
      <c r="AI1917" s="305"/>
      <c r="AJ1917" s="305"/>
      <c r="AK1917" s="307"/>
      <c r="AL1917" s="308"/>
    </row>
    <row r="1918" spans="34:38" ht="14.4">
      <c r="AH1918" s="306"/>
      <c r="AI1918" s="305"/>
      <c r="AJ1918" s="305"/>
      <c r="AK1918" s="307"/>
      <c r="AL1918" s="308"/>
    </row>
    <row r="1919" spans="34:38" ht="14.4">
      <c r="AH1919" s="306"/>
      <c r="AI1919" s="305"/>
      <c r="AJ1919" s="305"/>
      <c r="AK1919" s="307"/>
      <c r="AL1919" s="308"/>
    </row>
    <row r="1920" spans="34:38" ht="14.4">
      <c r="AH1920" s="306"/>
      <c r="AI1920" s="305"/>
      <c r="AJ1920" s="305"/>
      <c r="AK1920" s="307"/>
      <c r="AL1920" s="308"/>
    </row>
    <row r="1921" spans="34:38" ht="14.4">
      <c r="AH1921" s="306"/>
      <c r="AI1921" s="305"/>
      <c r="AJ1921" s="305"/>
      <c r="AK1921" s="307"/>
      <c r="AL1921" s="308"/>
    </row>
    <row r="1922" spans="34:38" ht="14.4">
      <c r="AH1922" s="306"/>
      <c r="AI1922" s="305"/>
      <c r="AJ1922" s="305"/>
      <c r="AK1922" s="307"/>
      <c r="AL1922" s="308"/>
    </row>
    <row r="1923" spans="34:38" ht="14.4">
      <c r="AH1923" s="306"/>
      <c r="AI1923" s="305"/>
      <c r="AJ1923" s="305"/>
      <c r="AK1923" s="307"/>
      <c r="AL1923" s="308"/>
    </row>
    <row r="1924" spans="34:38" ht="14.4">
      <c r="AH1924" s="306"/>
      <c r="AI1924" s="305"/>
      <c r="AJ1924" s="305"/>
      <c r="AK1924" s="307"/>
      <c r="AL1924" s="308"/>
    </row>
    <row r="1925" spans="34:38" ht="14.4">
      <c r="AH1925" s="306"/>
      <c r="AI1925" s="305"/>
      <c r="AJ1925" s="305"/>
      <c r="AK1925" s="307"/>
      <c r="AL1925" s="308"/>
    </row>
    <row r="1926" spans="34:38" ht="14.4">
      <c r="AH1926" s="306"/>
      <c r="AI1926" s="305"/>
      <c r="AJ1926" s="305"/>
      <c r="AK1926" s="307"/>
      <c r="AL1926" s="308"/>
    </row>
    <row r="1927" spans="34:38" ht="14.4">
      <c r="AH1927" s="306"/>
      <c r="AI1927" s="305"/>
      <c r="AJ1927" s="305"/>
      <c r="AK1927" s="307"/>
      <c r="AL1927" s="308"/>
    </row>
    <row r="1928" spans="34:38" ht="14.4">
      <c r="AH1928" s="306"/>
      <c r="AI1928" s="305"/>
      <c r="AJ1928" s="305"/>
      <c r="AK1928" s="307"/>
      <c r="AL1928" s="308"/>
    </row>
    <row r="1929" spans="34:38" ht="14.4">
      <c r="AH1929" s="306"/>
      <c r="AI1929" s="305"/>
      <c r="AJ1929" s="305"/>
      <c r="AK1929" s="307"/>
      <c r="AL1929" s="308"/>
    </row>
    <row r="1930" spans="34:38" ht="14.4">
      <c r="AH1930" s="306"/>
      <c r="AI1930" s="305"/>
      <c r="AJ1930" s="305"/>
      <c r="AK1930" s="307"/>
      <c r="AL1930" s="308"/>
    </row>
    <row r="1931" spans="34:38" ht="14.4">
      <c r="AH1931" s="306"/>
      <c r="AI1931" s="305"/>
      <c r="AJ1931" s="305"/>
      <c r="AK1931" s="307"/>
      <c r="AL1931" s="308"/>
    </row>
    <row r="1932" spans="34:38" ht="14.4">
      <c r="AH1932" s="306"/>
      <c r="AI1932" s="305"/>
      <c r="AJ1932" s="305"/>
      <c r="AK1932" s="307"/>
      <c r="AL1932" s="308"/>
    </row>
    <row r="1933" spans="34:38" ht="14.4">
      <c r="AH1933" s="306"/>
      <c r="AI1933" s="305"/>
      <c r="AJ1933" s="305"/>
      <c r="AK1933" s="307"/>
      <c r="AL1933" s="308"/>
    </row>
    <row r="1934" spans="34:38" ht="14.4">
      <c r="AH1934" s="306"/>
      <c r="AI1934" s="305"/>
      <c r="AJ1934" s="305"/>
      <c r="AK1934" s="307"/>
      <c r="AL1934" s="308"/>
    </row>
    <row r="1935" spans="34:38" ht="14.4">
      <c r="AH1935" s="306"/>
      <c r="AI1935" s="305"/>
      <c r="AJ1935" s="305"/>
      <c r="AK1935" s="307"/>
      <c r="AL1935" s="308"/>
    </row>
    <row r="1936" spans="34:38" ht="14.4">
      <c r="AH1936" s="306"/>
      <c r="AI1936" s="305"/>
      <c r="AJ1936" s="305"/>
      <c r="AK1936" s="307"/>
      <c r="AL1936" s="308"/>
    </row>
    <row r="1937" spans="34:38" ht="14.4">
      <c r="AH1937" s="306"/>
      <c r="AI1937" s="305"/>
      <c r="AJ1937" s="305"/>
      <c r="AK1937" s="307"/>
      <c r="AL1937" s="308"/>
    </row>
    <row r="1938" spans="34:38" ht="14.4">
      <c r="AH1938" s="306"/>
      <c r="AI1938" s="305"/>
      <c r="AJ1938" s="305"/>
      <c r="AK1938" s="307"/>
      <c r="AL1938" s="308"/>
    </row>
    <row r="1939" spans="34:38" ht="14.4">
      <c r="AH1939" s="306"/>
      <c r="AI1939" s="305"/>
      <c r="AJ1939" s="305"/>
      <c r="AK1939" s="307"/>
      <c r="AL1939" s="308"/>
    </row>
    <row r="1940" spans="34:38" ht="14.4">
      <c r="AH1940" s="306"/>
      <c r="AI1940" s="305"/>
      <c r="AJ1940" s="305"/>
      <c r="AK1940" s="307"/>
      <c r="AL1940" s="308"/>
    </row>
    <row r="1941" spans="34:38" ht="14.4">
      <c r="AH1941" s="306"/>
      <c r="AI1941" s="305"/>
      <c r="AJ1941" s="305"/>
      <c r="AK1941" s="307"/>
      <c r="AL1941" s="308"/>
    </row>
    <row r="1942" spans="34:38" ht="14.4">
      <c r="AH1942" s="306"/>
      <c r="AI1942" s="305"/>
      <c r="AJ1942" s="305"/>
      <c r="AK1942" s="307"/>
      <c r="AL1942" s="308"/>
    </row>
    <row r="1943" spans="34:38" ht="14.4">
      <c r="AH1943" s="306"/>
      <c r="AI1943" s="305"/>
      <c r="AJ1943" s="305"/>
      <c r="AK1943" s="307"/>
      <c r="AL1943" s="308"/>
    </row>
    <row r="1944" spans="34:38" ht="14.4">
      <c r="AH1944" s="306"/>
      <c r="AI1944" s="305"/>
      <c r="AJ1944" s="305"/>
      <c r="AK1944" s="307"/>
      <c r="AL1944" s="308"/>
    </row>
    <row r="1945" spans="34:38" ht="14.4">
      <c r="AH1945" s="306"/>
      <c r="AI1945" s="305"/>
      <c r="AJ1945" s="305"/>
      <c r="AK1945" s="307"/>
      <c r="AL1945" s="308"/>
    </row>
    <row r="1946" spans="34:38" ht="14.4">
      <c r="AH1946" s="306"/>
      <c r="AI1946" s="305"/>
      <c r="AJ1946" s="305"/>
      <c r="AK1946" s="307"/>
      <c r="AL1946" s="308"/>
    </row>
    <row r="1947" spans="34:38" ht="14.4">
      <c r="AH1947" s="306"/>
      <c r="AI1947" s="305"/>
      <c r="AJ1947" s="305"/>
      <c r="AK1947" s="307"/>
      <c r="AL1947" s="308"/>
    </row>
    <row r="1948" spans="34:38" ht="14.4">
      <c r="AH1948" s="306"/>
      <c r="AI1948" s="305"/>
      <c r="AJ1948" s="305"/>
      <c r="AK1948" s="307"/>
      <c r="AL1948" s="308"/>
    </row>
    <row r="1949" spans="34:38" ht="14.4">
      <c r="AH1949" s="306"/>
      <c r="AI1949" s="305"/>
      <c r="AJ1949" s="305"/>
      <c r="AK1949" s="307"/>
      <c r="AL1949" s="308"/>
    </row>
    <row r="1950" spans="34:38" ht="14.4">
      <c r="AH1950" s="306"/>
      <c r="AI1950" s="305"/>
      <c r="AJ1950" s="305"/>
      <c r="AK1950" s="307"/>
      <c r="AL1950" s="308"/>
    </row>
    <row r="1951" spans="34:38" ht="14.4">
      <c r="AH1951" s="306"/>
      <c r="AI1951" s="305"/>
      <c r="AJ1951" s="305"/>
      <c r="AK1951" s="307"/>
      <c r="AL1951" s="308"/>
    </row>
    <row r="1952" spans="34:38" ht="14.4">
      <c r="AH1952" s="306"/>
      <c r="AI1952" s="305"/>
      <c r="AJ1952" s="305"/>
      <c r="AK1952" s="307"/>
      <c r="AL1952" s="308"/>
    </row>
    <row r="1953" spans="34:38" ht="14.4">
      <c r="AH1953" s="306"/>
      <c r="AI1953" s="305"/>
      <c r="AJ1953" s="305"/>
      <c r="AK1953" s="307"/>
      <c r="AL1953" s="308"/>
    </row>
    <row r="1954" spans="34:38" ht="14.4">
      <c r="AH1954" s="306"/>
      <c r="AI1954" s="305"/>
      <c r="AJ1954" s="305"/>
      <c r="AK1954" s="307"/>
      <c r="AL1954" s="308"/>
    </row>
    <row r="1955" spans="34:38" ht="14.4">
      <c r="AH1955" s="306"/>
      <c r="AI1955" s="305"/>
      <c r="AJ1955" s="305"/>
      <c r="AK1955" s="307"/>
      <c r="AL1955" s="308"/>
    </row>
    <row r="1956" spans="34:38" ht="14.4">
      <c r="AH1956" s="306"/>
      <c r="AI1956" s="305"/>
      <c r="AJ1956" s="305"/>
      <c r="AK1956" s="307"/>
      <c r="AL1956" s="308"/>
    </row>
    <row r="1957" spans="34:38" ht="14.4">
      <c r="AH1957" s="306"/>
      <c r="AI1957" s="305"/>
      <c r="AJ1957" s="305"/>
      <c r="AK1957" s="307"/>
      <c r="AL1957" s="308"/>
    </row>
    <row r="1958" spans="34:38" ht="14.4">
      <c r="AH1958" s="306"/>
      <c r="AI1958" s="305"/>
      <c r="AJ1958" s="305"/>
      <c r="AK1958" s="307"/>
      <c r="AL1958" s="308"/>
    </row>
    <row r="1959" spans="34:38" ht="14.4">
      <c r="AH1959" s="306"/>
      <c r="AI1959" s="305"/>
      <c r="AJ1959" s="305"/>
      <c r="AK1959" s="307"/>
      <c r="AL1959" s="308"/>
    </row>
    <row r="1960" spans="34:38" ht="14.4">
      <c r="AH1960" s="306"/>
      <c r="AI1960" s="305"/>
      <c r="AJ1960" s="305"/>
      <c r="AK1960" s="307"/>
      <c r="AL1960" s="308"/>
    </row>
    <row r="1961" spans="34:38" ht="14.4">
      <c r="AH1961" s="306"/>
      <c r="AI1961" s="305"/>
      <c r="AJ1961" s="305"/>
      <c r="AK1961" s="307"/>
      <c r="AL1961" s="308"/>
    </row>
    <row r="1962" spans="34:38" ht="14.4">
      <c r="AH1962" s="306"/>
      <c r="AI1962" s="305"/>
      <c r="AJ1962" s="305"/>
      <c r="AK1962" s="307"/>
      <c r="AL1962" s="308"/>
    </row>
    <row r="1963" spans="34:38" ht="14.4">
      <c r="AH1963" s="306"/>
      <c r="AI1963" s="305"/>
      <c r="AJ1963" s="305"/>
      <c r="AK1963" s="307"/>
      <c r="AL1963" s="308"/>
    </row>
    <row r="1964" spans="34:38" ht="14.4">
      <c r="AH1964" s="306"/>
      <c r="AI1964" s="305"/>
      <c r="AJ1964" s="305"/>
      <c r="AK1964" s="307"/>
      <c r="AL1964" s="308"/>
    </row>
    <row r="1965" spans="34:38" ht="14.4">
      <c r="AH1965" s="306"/>
      <c r="AI1965" s="305"/>
      <c r="AJ1965" s="305"/>
      <c r="AK1965" s="307"/>
      <c r="AL1965" s="308"/>
    </row>
    <row r="1966" spans="34:38" ht="14.4">
      <c r="AH1966" s="306"/>
      <c r="AI1966" s="305"/>
      <c r="AJ1966" s="305"/>
      <c r="AK1966" s="307"/>
      <c r="AL1966" s="308"/>
    </row>
    <row r="1967" spans="34:38" ht="14.4">
      <c r="AH1967" s="306"/>
      <c r="AI1967" s="305"/>
      <c r="AJ1967" s="305"/>
      <c r="AK1967" s="307"/>
      <c r="AL1967" s="308"/>
    </row>
    <row r="1968" spans="34:38" ht="14.4">
      <c r="AH1968" s="306"/>
      <c r="AI1968" s="305"/>
      <c r="AJ1968" s="305"/>
      <c r="AK1968" s="307"/>
      <c r="AL1968" s="308"/>
    </row>
    <row r="1969" spans="34:38" ht="14.4">
      <c r="AH1969" s="306"/>
      <c r="AI1969" s="305"/>
      <c r="AJ1969" s="305"/>
      <c r="AK1969" s="307"/>
      <c r="AL1969" s="308"/>
    </row>
    <row r="1970" spans="34:38" ht="14.4">
      <c r="AH1970" s="306"/>
      <c r="AI1970" s="305"/>
      <c r="AJ1970" s="305"/>
      <c r="AK1970" s="307"/>
      <c r="AL1970" s="308"/>
    </row>
    <row r="1971" spans="34:38" ht="14.4">
      <c r="AH1971" s="306"/>
      <c r="AI1971" s="305"/>
      <c r="AJ1971" s="305"/>
      <c r="AK1971" s="307"/>
      <c r="AL1971" s="308"/>
    </row>
    <row r="1972" spans="34:38" ht="14.4">
      <c r="AH1972" s="306"/>
      <c r="AI1972" s="305"/>
      <c r="AJ1972" s="305"/>
      <c r="AK1972" s="307"/>
      <c r="AL1972" s="308"/>
    </row>
    <row r="1973" spans="34:38" ht="14.4">
      <c r="AH1973" s="306"/>
      <c r="AI1973" s="305"/>
      <c r="AJ1973" s="305"/>
      <c r="AK1973" s="307"/>
      <c r="AL1973" s="308"/>
    </row>
    <row r="1974" spans="34:38" ht="14.4">
      <c r="AH1974" s="306"/>
      <c r="AI1974" s="305"/>
      <c r="AJ1974" s="305"/>
      <c r="AK1974" s="307"/>
      <c r="AL1974" s="308"/>
    </row>
    <row r="1975" spans="34:38" ht="14.4">
      <c r="AH1975" s="306"/>
      <c r="AI1975" s="305"/>
      <c r="AJ1975" s="305"/>
      <c r="AK1975" s="307"/>
      <c r="AL1975" s="308"/>
    </row>
    <row r="1976" spans="34:38" ht="14.4">
      <c r="AH1976" s="306"/>
      <c r="AI1976" s="305"/>
      <c r="AJ1976" s="305"/>
      <c r="AK1976" s="307"/>
      <c r="AL1976" s="308"/>
    </row>
    <row r="1977" spans="34:38" ht="14.4">
      <c r="AH1977" s="306"/>
      <c r="AI1977" s="305"/>
      <c r="AJ1977" s="305"/>
      <c r="AK1977" s="307"/>
      <c r="AL1977" s="308"/>
    </row>
    <row r="1978" spans="34:38" ht="14.4">
      <c r="AH1978" s="306"/>
      <c r="AI1978" s="305"/>
      <c r="AJ1978" s="305"/>
      <c r="AK1978" s="307"/>
      <c r="AL1978" s="308"/>
    </row>
    <row r="1979" spans="34:38" ht="14.4">
      <c r="AH1979" s="306"/>
      <c r="AI1979" s="305"/>
      <c r="AJ1979" s="305"/>
      <c r="AK1979" s="307"/>
      <c r="AL1979" s="308"/>
    </row>
    <row r="1980" spans="34:38" ht="14.4">
      <c r="AH1980" s="306"/>
      <c r="AI1980" s="305"/>
      <c r="AJ1980" s="305"/>
      <c r="AK1980" s="307"/>
      <c r="AL1980" s="308"/>
    </row>
    <row r="1981" spans="34:38" ht="14.4">
      <c r="AH1981" s="306"/>
      <c r="AI1981" s="305"/>
      <c r="AJ1981" s="305"/>
      <c r="AK1981" s="307"/>
      <c r="AL1981" s="308"/>
    </row>
    <row r="1982" spans="34:38" ht="14.4">
      <c r="AH1982" s="306"/>
      <c r="AI1982" s="305"/>
      <c r="AJ1982" s="305"/>
      <c r="AK1982" s="307"/>
      <c r="AL1982" s="308"/>
    </row>
    <row r="1983" spans="34:38" ht="14.4">
      <c r="AH1983" s="306"/>
      <c r="AI1983" s="305"/>
      <c r="AJ1983" s="305"/>
      <c r="AK1983" s="307"/>
      <c r="AL1983" s="308"/>
    </row>
    <row r="1984" spans="34:38" ht="14.4">
      <c r="AH1984" s="306"/>
      <c r="AI1984" s="305"/>
      <c r="AJ1984" s="305"/>
      <c r="AK1984" s="307"/>
      <c r="AL1984" s="308"/>
    </row>
    <row r="1985" spans="34:38" ht="14.4">
      <c r="AH1985" s="306"/>
      <c r="AI1985" s="305"/>
      <c r="AJ1985" s="305"/>
      <c r="AK1985" s="307"/>
      <c r="AL1985" s="308"/>
    </row>
    <row r="1986" spans="34:38" ht="14.4">
      <c r="AH1986" s="306"/>
      <c r="AI1986" s="305"/>
      <c r="AJ1986" s="305"/>
      <c r="AK1986" s="307"/>
      <c r="AL1986" s="308"/>
    </row>
    <row r="1987" spans="34:38" ht="14.4">
      <c r="AH1987" s="306"/>
      <c r="AI1987" s="305"/>
      <c r="AJ1987" s="305"/>
      <c r="AK1987" s="307"/>
      <c r="AL1987" s="308"/>
    </row>
    <row r="1988" spans="34:38" ht="14.4">
      <c r="AH1988" s="306"/>
      <c r="AI1988" s="305"/>
      <c r="AJ1988" s="305"/>
      <c r="AK1988" s="307"/>
      <c r="AL1988" s="308"/>
    </row>
    <row r="1989" spans="34:38" ht="14.4">
      <c r="AH1989" s="306"/>
      <c r="AI1989" s="305"/>
      <c r="AJ1989" s="305"/>
      <c r="AK1989" s="307"/>
      <c r="AL1989" s="308"/>
    </row>
    <row r="1990" spans="34:38" ht="14.4">
      <c r="AH1990" s="306"/>
      <c r="AI1990" s="305"/>
      <c r="AJ1990" s="305"/>
      <c r="AK1990" s="307"/>
      <c r="AL1990" s="308"/>
    </row>
    <row r="1991" spans="34:38" ht="14.4">
      <c r="AH1991" s="306"/>
      <c r="AI1991" s="305"/>
      <c r="AJ1991" s="305"/>
      <c r="AK1991" s="307"/>
      <c r="AL1991" s="308"/>
    </row>
    <row r="1992" spans="34:38" ht="14.4">
      <c r="AH1992" s="306"/>
      <c r="AI1992" s="305"/>
      <c r="AJ1992" s="305"/>
      <c r="AK1992" s="307"/>
      <c r="AL1992" s="308"/>
    </row>
    <row r="1993" spans="34:38" ht="14.4">
      <c r="AH1993" s="306"/>
      <c r="AI1993" s="305"/>
      <c r="AJ1993" s="305"/>
      <c r="AK1993" s="307"/>
      <c r="AL1993" s="308"/>
    </row>
    <row r="1994" spans="34:38" ht="14.4">
      <c r="AH1994" s="306"/>
      <c r="AI1994" s="305"/>
      <c r="AJ1994" s="305"/>
      <c r="AK1994" s="307"/>
      <c r="AL1994" s="308"/>
    </row>
    <row r="1995" spans="34:38" ht="14.4">
      <c r="AH1995" s="306"/>
      <c r="AI1995" s="305"/>
      <c r="AJ1995" s="305"/>
      <c r="AK1995" s="307"/>
      <c r="AL1995" s="308"/>
    </row>
    <row r="1996" spans="34:38" ht="14.4">
      <c r="AH1996" s="306"/>
      <c r="AI1996" s="305"/>
      <c r="AJ1996" s="305"/>
      <c r="AK1996" s="307"/>
      <c r="AL1996" s="308"/>
    </row>
    <row r="1997" spans="34:38" ht="14.4">
      <c r="AH1997" s="306"/>
      <c r="AI1997" s="305"/>
      <c r="AJ1997" s="305"/>
      <c r="AK1997" s="307"/>
      <c r="AL1997" s="308"/>
    </row>
    <row r="1998" spans="34:38" ht="14.4">
      <c r="AH1998" s="306"/>
      <c r="AI1998" s="305"/>
      <c r="AJ1998" s="305"/>
      <c r="AK1998" s="307"/>
      <c r="AL1998" s="308"/>
    </row>
    <row r="1999" spans="34:38" ht="14.4">
      <c r="AH1999" s="306"/>
      <c r="AI1999" s="305"/>
      <c r="AJ1999" s="305"/>
      <c r="AK1999" s="307"/>
      <c r="AL1999" s="308"/>
    </row>
    <row r="2000" spans="34:38" ht="14.4">
      <c r="AH2000" s="306"/>
      <c r="AI2000" s="305"/>
      <c r="AJ2000" s="305"/>
      <c r="AK2000" s="307"/>
      <c r="AL2000" s="308"/>
    </row>
    <row r="2001" spans="34:38" ht="14.4">
      <c r="AH2001" s="306"/>
      <c r="AI2001" s="305"/>
      <c r="AJ2001" s="305"/>
      <c r="AK2001" s="307"/>
      <c r="AL2001" s="308"/>
    </row>
    <row r="2002" spans="34:38" ht="14.4">
      <c r="AH2002" s="306"/>
      <c r="AI2002" s="305"/>
      <c r="AJ2002" s="305"/>
      <c r="AK2002" s="307"/>
      <c r="AL2002" s="308"/>
    </row>
    <row r="2003" spans="34:38" ht="14.4">
      <c r="AH2003" s="306"/>
      <c r="AI2003" s="305"/>
      <c r="AJ2003" s="305"/>
      <c r="AK2003" s="307"/>
      <c r="AL2003" s="308"/>
    </row>
    <row r="2004" spans="34:38" ht="14.4">
      <c r="AH2004" s="306"/>
      <c r="AI2004" s="305"/>
      <c r="AJ2004" s="305"/>
      <c r="AK2004" s="307"/>
      <c r="AL2004" s="308"/>
    </row>
    <row r="2005" spans="34:38" ht="14.4">
      <c r="AH2005" s="306"/>
      <c r="AI2005" s="305"/>
      <c r="AJ2005" s="305"/>
      <c r="AK2005" s="307"/>
      <c r="AL2005" s="308"/>
    </row>
    <row r="2006" spans="34:38" ht="14.4">
      <c r="AH2006" s="306"/>
      <c r="AI2006" s="305"/>
      <c r="AJ2006" s="305"/>
      <c r="AK2006" s="307"/>
      <c r="AL2006" s="308"/>
    </row>
    <row r="2007" spans="34:38" ht="14.4">
      <c r="AH2007" s="306"/>
      <c r="AI2007" s="305"/>
      <c r="AJ2007" s="305"/>
      <c r="AK2007" s="307"/>
      <c r="AL2007" s="308"/>
    </row>
    <row r="2008" spans="34:38" ht="14.4">
      <c r="AH2008" s="306"/>
      <c r="AI2008" s="305"/>
      <c r="AJ2008" s="305"/>
      <c r="AK2008" s="307"/>
      <c r="AL2008" s="308"/>
    </row>
    <row r="2009" spans="34:38" ht="14.4">
      <c r="AH2009" s="306"/>
      <c r="AI2009" s="305"/>
      <c r="AJ2009" s="305"/>
      <c r="AK2009" s="307"/>
      <c r="AL2009" s="308"/>
    </row>
    <row r="2010" spans="34:38" ht="14.4">
      <c r="AH2010" s="306"/>
      <c r="AI2010" s="305"/>
      <c r="AJ2010" s="305"/>
      <c r="AK2010" s="307"/>
      <c r="AL2010" s="308"/>
    </row>
    <row r="2011" spans="34:38" ht="14.4">
      <c r="AH2011" s="306"/>
      <c r="AI2011" s="305"/>
      <c r="AJ2011" s="305"/>
      <c r="AK2011" s="307"/>
      <c r="AL2011" s="308"/>
    </row>
    <row r="2012" spans="34:38" ht="14.4">
      <c r="AH2012" s="306"/>
      <c r="AI2012" s="305"/>
      <c r="AJ2012" s="305"/>
      <c r="AK2012" s="307"/>
      <c r="AL2012" s="308"/>
    </row>
    <row r="2013" spans="34:38" ht="14.4">
      <c r="AH2013" s="306"/>
      <c r="AI2013" s="305"/>
      <c r="AJ2013" s="305"/>
      <c r="AK2013" s="307"/>
      <c r="AL2013" s="308"/>
    </row>
    <row r="2014" spans="34:38" ht="14.4">
      <c r="AH2014" s="306"/>
      <c r="AI2014" s="305"/>
      <c r="AJ2014" s="305"/>
      <c r="AK2014" s="307"/>
      <c r="AL2014" s="308"/>
    </row>
    <row r="2015" spans="34:38" ht="14.4">
      <c r="AH2015" s="306"/>
      <c r="AI2015" s="305"/>
      <c r="AJ2015" s="305"/>
      <c r="AK2015" s="307"/>
      <c r="AL2015" s="308"/>
    </row>
    <row r="2016" spans="34:38" ht="14.4">
      <c r="AH2016" s="306"/>
      <c r="AI2016" s="305"/>
      <c r="AJ2016" s="305"/>
      <c r="AK2016" s="307"/>
      <c r="AL2016" s="308"/>
    </row>
    <row r="2017" spans="34:38" ht="14.4">
      <c r="AH2017" s="306"/>
      <c r="AI2017" s="305"/>
      <c r="AJ2017" s="305"/>
      <c r="AK2017" s="307"/>
      <c r="AL2017" s="308"/>
    </row>
    <row r="2018" spans="34:38" ht="14.4">
      <c r="AH2018" s="306"/>
      <c r="AI2018" s="305"/>
      <c r="AJ2018" s="305"/>
      <c r="AK2018" s="307"/>
      <c r="AL2018" s="308"/>
    </row>
    <row r="2019" spans="34:38" ht="14.4">
      <c r="AH2019" s="306"/>
      <c r="AI2019" s="305"/>
      <c r="AJ2019" s="305"/>
      <c r="AK2019" s="307"/>
      <c r="AL2019" s="308"/>
    </row>
    <row r="2020" spans="34:38" ht="14.4">
      <c r="AH2020" s="306"/>
      <c r="AI2020" s="305"/>
      <c r="AJ2020" s="305"/>
      <c r="AK2020" s="307"/>
      <c r="AL2020" s="308"/>
    </row>
    <row r="2021" spans="34:38" ht="14.4">
      <c r="AH2021" s="306"/>
      <c r="AI2021" s="305"/>
      <c r="AJ2021" s="305"/>
      <c r="AK2021" s="307"/>
      <c r="AL2021" s="308"/>
    </row>
    <row r="2022" spans="34:38" ht="14.4">
      <c r="AH2022" s="306"/>
      <c r="AI2022" s="305"/>
      <c r="AJ2022" s="305"/>
      <c r="AK2022" s="307"/>
      <c r="AL2022" s="308"/>
    </row>
    <row r="2023" spans="34:38" ht="14.4">
      <c r="AH2023" s="306"/>
      <c r="AI2023" s="305"/>
      <c r="AJ2023" s="305"/>
      <c r="AK2023" s="307"/>
      <c r="AL2023" s="308"/>
    </row>
    <row r="2024" spans="34:38" ht="14.4">
      <c r="AH2024" s="306"/>
      <c r="AI2024" s="305"/>
      <c r="AJ2024" s="305"/>
      <c r="AK2024" s="307"/>
      <c r="AL2024" s="308"/>
    </row>
    <row r="2025" spans="34:38" ht="14.4">
      <c r="AH2025" s="306"/>
      <c r="AI2025" s="305"/>
      <c r="AJ2025" s="305"/>
      <c r="AK2025" s="307"/>
      <c r="AL2025" s="308"/>
    </row>
    <row r="2026" spans="34:38" ht="14.4">
      <c r="AH2026" s="306"/>
      <c r="AI2026" s="305"/>
      <c r="AJ2026" s="305"/>
      <c r="AK2026" s="307"/>
      <c r="AL2026" s="308"/>
    </row>
    <row r="2027" spans="34:38" ht="14.4">
      <c r="AH2027" s="306"/>
      <c r="AI2027" s="305"/>
      <c r="AJ2027" s="305"/>
      <c r="AK2027" s="307"/>
      <c r="AL2027" s="308"/>
    </row>
    <row r="2028" spans="34:38" ht="14.4">
      <c r="AH2028" s="306"/>
      <c r="AI2028" s="305"/>
      <c r="AJ2028" s="305"/>
      <c r="AK2028" s="307"/>
      <c r="AL2028" s="308"/>
    </row>
    <row r="2029" spans="34:38" ht="14.4">
      <c r="AH2029" s="306"/>
      <c r="AI2029" s="305"/>
      <c r="AJ2029" s="305"/>
      <c r="AK2029" s="307"/>
      <c r="AL2029" s="308"/>
    </row>
    <row r="2030" spans="34:38" ht="14.4">
      <c r="AH2030" s="306"/>
      <c r="AI2030" s="305"/>
      <c r="AJ2030" s="305"/>
      <c r="AK2030" s="307"/>
      <c r="AL2030" s="308"/>
    </row>
    <row r="2031" spans="34:38" ht="14.4">
      <c r="AH2031" s="306"/>
      <c r="AI2031" s="305"/>
      <c r="AJ2031" s="305"/>
      <c r="AK2031" s="307"/>
      <c r="AL2031" s="308"/>
    </row>
    <row r="2032" spans="34:38" ht="14.4">
      <c r="AH2032" s="306"/>
      <c r="AI2032" s="305"/>
      <c r="AJ2032" s="305"/>
      <c r="AK2032" s="307"/>
      <c r="AL2032" s="308"/>
    </row>
    <row r="2033" spans="34:38" ht="14.4">
      <c r="AH2033" s="306"/>
      <c r="AI2033" s="305"/>
      <c r="AJ2033" s="305"/>
      <c r="AK2033" s="307"/>
      <c r="AL2033" s="308"/>
    </row>
    <row r="2034" spans="34:38" ht="14.4">
      <c r="AH2034" s="306"/>
      <c r="AI2034" s="305"/>
      <c r="AJ2034" s="305"/>
      <c r="AK2034" s="307"/>
      <c r="AL2034" s="308"/>
    </row>
    <row r="2035" spans="34:38" ht="14.4">
      <c r="AH2035" s="306"/>
      <c r="AI2035" s="305"/>
      <c r="AJ2035" s="305"/>
      <c r="AK2035" s="307"/>
      <c r="AL2035" s="308"/>
    </row>
    <row r="2036" spans="34:38" ht="14.4">
      <c r="AH2036" s="306"/>
      <c r="AI2036" s="305"/>
      <c r="AJ2036" s="305"/>
      <c r="AK2036" s="307"/>
      <c r="AL2036" s="308"/>
    </row>
    <row r="2037" spans="34:38" ht="14.4">
      <c r="AH2037" s="306"/>
      <c r="AI2037" s="305"/>
      <c r="AJ2037" s="305"/>
      <c r="AK2037" s="307"/>
      <c r="AL2037" s="308"/>
    </row>
    <row r="2038" spans="34:38" ht="14.4">
      <c r="AH2038" s="306"/>
      <c r="AI2038" s="305"/>
      <c r="AJ2038" s="305"/>
      <c r="AK2038" s="307"/>
      <c r="AL2038" s="308"/>
    </row>
    <row r="2039" spans="34:38" ht="14.4">
      <c r="AH2039" s="306"/>
      <c r="AI2039" s="305"/>
      <c r="AJ2039" s="305"/>
      <c r="AK2039" s="307"/>
      <c r="AL2039" s="308"/>
    </row>
    <row r="2040" spans="34:38" ht="14.4">
      <c r="AH2040" s="306"/>
      <c r="AI2040" s="305"/>
      <c r="AJ2040" s="305"/>
      <c r="AK2040" s="307"/>
      <c r="AL2040" s="308"/>
    </row>
    <row r="2041" spans="34:38" ht="14.4">
      <c r="AH2041" s="306"/>
      <c r="AI2041" s="305"/>
      <c r="AJ2041" s="305"/>
      <c r="AK2041" s="307"/>
      <c r="AL2041" s="308"/>
    </row>
    <row r="2042" spans="34:38" ht="14.4">
      <c r="AH2042" s="306"/>
      <c r="AI2042" s="305"/>
      <c r="AJ2042" s="305"/>
      <c r="AK2042" s="307"/>
      <c r="AL2042" s="308"/>
    </row>
    <row r="2043" spans="34:38" ht="14.4">
      <c r="AH2043" s="306"/>
      <c r="AI2043" s="305"/>
      <c r="AJ2043" s="305"/>
      <c r="AK2043" s="307"/>
      <c r="AL2043" s="308"/>
    </row>
    <row r="2044" spans="34:38" ht="14.4">
      <c r="AH2044" s="306"/>
      <c r="AI2044" s="305"/>
      <c r="AJ2044" s="305"/>
      <c r="AK2044" s="307"/>
      <c r="AL2044" s="308"/>
    </row>
    <row r="2045" spans="34:38" ht="14.4">
      <c r="AH2045" s="306"/>
      <c r="AI2045" s="305"/>
      <c r="AJ2045" s="305"/>
      <c r="AK2045" s="307"/>
      <c r="AL2045" s="308"/>
    </row>
    <row r="2046" spans="34:38" ht="14.4">
      <c r="AH2046" s="306"/>
      <c r="AI2046" s="305"/>
      <c r="AJ2046" s="305"/>
      <c r="AK2046" s="307"/>
      <c r="AL2046" s="308"/>
    </row>
    <row r="2047" spans="34:38" ht="14.4">
      <c r="AH2047" s="306"/>
      <c r="AI2047" s="305"/>
      <c r="AJ2047" s="305"/>
      <c r="AK2047" s="307"/>
      <c r="AL2047" s="308"/>
    </row>
    <row r="2048" spans="34:38" ht="14.4">
      <c r="AH2048" s="306"/>
      <c r="AI2048" s="305"/>
      <c r="AJ2048" s="305"/>
      <c r="AK2048" s="307"/>
      <c r="AL2048" s="308"/>
    </row>
    <row r="2049" spans="34:38" ht="14.4">
      <c r="AH2049" s="306"/>
      <c r="AI2049" s="305"/>
      <c r="AJ2049" s="305"/>
      <c r="AK2049" s="307"/>
      <c r="AL2049" s="308"/>
    </row>
    <row r="2050" spans="34:38" ht="14.4">
      <c r="AH2050" s="306"/>
      <c r="AI2050" s="305"/>
      <c r="AJ2050" s="305"/>
      <c r="AK2050" s="307"/>
      <c r="AL2050" s="308"/>
    </row>
    <row r="2051" spans="34:38" ht="14.4">
      <c r="AH2051" s="306"/>
      <c r="AI2051" s="305"/>
      <c r="AJ2051" s="305"/>
      <c r="AK2051" s="307"/>
      <c r="AL2051" s="308"/>
    </row>
    <row r="2052" spans="34:38" ht="14.4">
      <c r="AH2052" s="306"/>
      <c r="AI2052" s="305"/>
      <c r="AJ2052" s="305"/>
      <c r="AK2052" s="307"/>
      <c r="AL2052" s="308"/>
    </row>
    <row r="2053" spans="34:38" ht="14.4">
      <c r="AH2053" s="306"/>
      <c r="AI2053" s="305"/>
      <c r="AJ2053" s="305"/>
      <c r="AK2053" s="307"/>
      <c r="AL2053" s="308"/>
    </row>
    <row r="2054" spans="34:38" ht="14.4">
      <c r="AH2054" s="306"/>
      <c r="AI2054" s="305"/>
      <c r="AJ2054" s="305"/>
      <c r="AK2054" s="307"/>
      <c r="AL2054" s="308"/>
    </row>
    <row r="2055" spans="34:38" ht="14.4">
      <c r="AH2055" s="306"/>
      <c r="AI2055" s="305"/>
      <c r="AJ2055" s="305"/>
      <c r="AK2055" s="307"/>
      <c r="AL2055" s="308"/>
    </row>
    <row r="2056" spans="34:38" ht="14.4">
      <c r="AH2056" s="306"/>
      <c r="AI2056" s="305"/>
      <c r="AJ2056" s="305"/>
      <c r="AK2056" s="307"/>
      <c r="AL2056" s="308"/>
    </row>
    <row r="2057" spans="34:38" ht="14.4">
      <c r="AH2057" s="306"/>
      <c r="AI2057" s="305"/>
      <c r="AJ2057" s="305"/>
      <c r="AK2057" s="307"/>
      <c r="AL2057" s="308"/>
    </row>
    <row r="2058" spans="34:38" ht="14.4">
      <c r="AH2058" s="306"/>
      <c r="AI2058" s="305"/>
      <c r="AJ2058" s="305"/>
      <c r="AK2058" s="307"/>
      <c r="AL2058" s="308"/>
    </row>
    <row r="2059" spans="34:38" ht="14.4">
      <c r="AH2059" s="306"/>
      <c r="AI2059" s="305"/>
      <c r="AJ2059" s="305"/>
      <c r="AK2059" s="307"/>
      <c r="AL2059" s="308"/>
    </row>
    <row r="2060" spans="34:38" ht="14.4">
      <c r="AH2060" s="306"/>
      <c r="AI2060" s="305"/>
      <c r="AJ2060" s="305"/>
      <c r="AK2060" s="307"/>
      <c r="AL2060" s="308"/>
    </row>
    <row r="2061" spans="34:38" ht="14.4">
      <c r="AH2061" s="306"/>
      <c r="AI2061" s="305"/>
      <c r="AJ2061" s="305"/>
      <c r="AK2061" s="307"/>
      <c r="AL2061" s="308"/>
    </row>
    <row r="2062" spans="34:38" ht="14.4">
      <c r="AH2062" s="306"/>
      <c r="AI2062" s="305"/>
      <c r="AJ2062" s="305"/>
      <c r="AK2062" s="307"/>
      <c r="AL2062" s="308"/>
    </row>
    <row r="2063" spans="34:38" ht="14.4">
      <c r="AH2063" s="306"/>
      <c r="AI2063" s="305"/>
      <c r="AJ2063" s="305"/>
      <c r="AK2063" s="307"/>
      <c r="AL2063" s="308"/>
    </row>
    <row r="2064" spans="34:38" ht="14.4">
      <c r="AH2064" s="306"/>
      <c r="AI2064" s="305"/>
      <c r="AJ2064" s="305"/>
      <c r="AK2064" s="307"/>
      <c r="AL2064" s="308"/>
    </row>
    <row r="2065" spans="34:38" ht="14.4">
      <c r="AH2065" s="306"/>
      <c r="AI2065" s="305"/>
      <c r="AJ2065" s="305"/>
      <c r="AK2065" s="307"/>
      <c r="AL2065" s="308"/>
    </row>
    <row r="2066" spans="34:38" ht="14.4">
      <c r="AH2066" s="306"/>
      <c r="AI2066" s="305"/>
      <c r="AJ2066" s="305"/>
      <c r="AK2066" s="307"/>
      <c r="AL2066" s="308"/>
    </row>
    <row r="2067" spans="34:38" ht="14.4">
      <c r="AH2067" s="306"/>
      <c r="AI2067" s="305"/>
      <c r="AJ2067" s="305"/>
      <c r="AK2067" s="307"/>
      <c r="AL2067" s="308"/>
    </row>
    <row r="2068" spans="34:38" ht="14.4">
      <c r="AH2068" s="306"/>
      <c r="AI2068" s="305"/>
      <c r="AJ2068" s="305"/>
      <c r="AK2068" s="307"/>
      <c r="AL2068" s="308"/>
    </row>
    <row r="2069" spans="34:38" ht="14.4">
      <c r="AH2069" s="306"/>
      <c r="AI2069" s="305"/>
      <c r="AJ2069" s="305"/>
      <c r="AK2069" s="307"/>
      <c r="AL2069" s="308"/>
    </row>
    <row r="2070" spans="34:38" ht="14.4">
      <c r="AH2070" s="306"/>
      <c r="AI2070" s="305"/>
      <c r="AJ2070" s="305"/>
      <c r="AK2070" s="307"/>
      <c r="AL2070" s="308"/>
    </row>
    <row r="2071" spans="34:38" ht="14.4">
      <c r="AH2071" s="306"/>
      <c r="AI2071" s="305"/>
      <c r="AJ2071" s="305"/>
      <c r="AK2071" s="307"/>
      <c r="AL2071" s="308"/>
    </row>
    <row r="2072" spans="34:38" ht="14.4">
      <c r="AH2072" s="306"/>
      <c r="AI2072" s="305"/>
      <c r="AJ2072" s="305"/>
      <c r="AK2072" s="307"/>
      <c r="AL2072" s="308"/>
    </row>
    <row r="2073" spans="34:38" ht="14.4">
      <c r="AH2073" s="306"/>
      <c r="AI2073" s="305"/>
      <c r="AJ2073" s="305"/>
      <c r="AK2073" s="307"/>
      <c r="AL2073" s="308"/>
    </row>
    <row r="2074" spans="34:38" ht="14.4">
      <c r="AH2074" s="306"/>
      <c r="AI2074" s="305"/>
      <c r="AJ2074" s="305"/>
      <c r="AK2074" s="307"/>
      <c r="AL2074" s="308"/>
    </row>
    <row r="2075" spans="34:38" ht="14.4">
      <c r="AH2075" s="306"/>
      <c r="AI2075" s="305"/>
      <c r="AJ2075" s="305"/>
      <c r="AK2075" s="307"/>
      <c r="AL2075" s="308"/>
    </row>
    <row r="2076" spans="34:38" ht="14.4">
      <c r="AH2076" s="306"/>
      <c r="AI2076" s="305"/>
      <c r="AJ2076" s="305"/>
      <c r="AK2076" s="307"/>
      <c r="AL2076" s="308"/>
    </row>
    <row r="2077" spans="34:38" ht="14.4">
      <c r="AH2077" s="306"/>
      <c r="AI2077" s="305"/>
      <c r="AJ2077" s="305"/>
      <c r="AK2077" s="307"/>
      <c r="AL2077" s="308"/>
    </row>
    <row r="2078" spans="34:38" ht="14.4">
      <c r="AH2078" s="306"/>
      <c r="AI2078" s="305"/>
      <c r="AJ2078" s="305"/>
      <c r="AK2078" s="307"/>
      <c r="AL2078" s="308"/>
    </row>
    <row r="2079" spans="34:38" ht="14.4">
      <c r="AH2079" s="306"/>
      <c r="AI2079" s="305"/>
      <c r="AJ2079" s="305"/>
      <c r="AK2079" s="307"/>
      <c r="AL2079" s="308"/>
    </row>
    <row r="2080" spans="34:38" ht="14.4">
      <c r="AH2080" s="306"/>
      <c r="AI2080" s="305"/>
      <c r="AJ2080" s="305"/>
      <c r="AK2080" s="307"/>
      <c r="AL2080" s="308"/>
    </row>
    <row r="2081" spans="34:38" ht="14.4">
      <c r="AH2081" s="306"/>
      <c r="AI2081" s="305"/>
      <c r="AJ2081" s="305"/>
      <c r="AK2081" s="307"/>
      <c r="AL2081" s="308"/>
    </row>
    <row r="2082" spans="34:38" ht="14.4">
      <c r="AH2082" s="306"/>
      <c r="AI2082" s="305"/>
      <c r="AJ2082" s="305"/>
      <c r="AK2082" s="307"/>
      <c r="AL2082" s="308"/>
    </row>
    <row r="2083" spans="34:38" ht="14.4">
      <c r="AH2083" s="306"/>
      <c r="AI2083" s="305"/>
      <c r="AJ2083" s="305"/>
      <c r="AK2083" s="307"/>
      <c r="AL2083" s="308"/>
    </row>
    <row r="2084" spans="34:38" ht="14.4">
      <c r="AH2084" s="306"/>
      <c r="AI2084" s="305"/>
      <c r="AJ2084" s="305"/>
      <c r="AK2084" s="307"/>
      <c r="AL2084" s="308"/>
    </row>
    <row r="2085" spans="34:38" ht="14.4">
      <c r="AH2085" s="306"/>
      <c r="AI2085" s="305"/>
      <c r="AJ2085" s="305"/>
      <c r="AK2085" s="307"/>
      <c r="AL2085" s="308"/>
    </row>
    <row r="2086" spans="34:38" ht="14.4">
      <c r="AH2086" s="306"/>
      <c r="AI2086" s="305"/>
      <c r="AJ2086" s="305"/>
      <c r="AK2086" s="307"/>
      <c r="AL2086" s="308"/>
    </row>
    <row r="2087" spans="34:38" ht="14.4">
      <c r="AH2087" s="306"/>
      <c r="AI2087" s="305"/>
      <c r="AJ2087" s="305"/>
      <c r="AK2087" s="307"/>
      <c r="AL2087" s="308"/>
    </row>
    <row r="2088" spans="34:38" ht="14.4">
      <c r="AH2088" s="306"/>
      <c r="AI2088" s="305"/>
      <c r="AJ2088" s="305"/>
      <c r="AK2088" s="307"/>
      <c r="AL2088" s="308"/>
    </row>
    <row r="2089" spans="34:38" ht="14.4">
      <c r="AH2089" s="306"/>
      <c r="AI2089" s="305"/>
      <c r="AJ2089" s="305"/>
      <c r="AK2089" s="307"/>
      <c r="AL2089" s="308"/>
    </row>
    <row r="2090" spans="34:38" ht="14.4">
      <c r="AH2090" s="306"/>
      <c r="AI2090" s="305"/>
      <c r="AJ2090" s="305"/>
      <c r="AK2090" s="307"/>
      <c r="AL2090" s="308"/>
    </row>
    <row r="2091" spans="34:38" ht="14.4">
      <c r="AH2091" s="306"/>
      <c r="AI2091" s="305"/>
      <c r="AJ2091" s="305"/>
      <c r="AK2091" s="307"/>
      <c r="AL2091" s="308"/>
    </row>
    <row r="2092" spans="34:38" ht="14.4">
      <c r="AH2092" s="306"/>
      <c r="AI2092" s="305"/>
      <c r="AJ2092" s="305"/>
      <c r="AK2092" s="307"/>
      <c r="AL2092" s="308"/>
    </row>
    <row r="2093" spans="34:38" ht="14.4">
      <c r="AH2093" s="306"/>
      <c r="AI2093" s="305"/>
      <c r="AJ2093" s="305"/>
      <c r="AK2093" s="307"/>
      <c r="AL2093" s="308"/>
    </row>
    <row r="2094" spans="34:38" ht="14.4">
      <c r="AH2094" s="306"/>
      <c r="AI2094" s="305"/>
      <c r="AJ2094" s="305"/>
      <c r="AK2094" s="307"/>
      <c r="AL2094" s="308"/>
    </row>
    <row r="2095" spans="34:38" ht="14.4">
      <c r="AH2095" s="306"/>
      <c r="AI2095" s="305"/>
      <c r="AJ2095" s="305"/>
      <c r="AK2095" s="307"/>
      <c r="AL2095" s="308"/>
    </row>
    <row r="2096" spans="34:38" ht="14.4">
      <c r="AH2096" s="306"/>
      <c r="AI2096" s="305"/>
      <c r="AJ2096" s="305"/>
      <c r="AK2096" s="307"/>
      <c r="AL2096" s="308"/>
    </row>
    <row r="2097" spans="34:38" ht="14.4">
      <c r="AH2097" s="306"/>
      <c r="AI2097" s="305"/>
      <c r="AJ2097" s="305"/>
      <c r="AK2097" s="307"/>
      <c r="AL2097" s="308"/>
    </row>
    <row r="2098" spans="34:38" ht="14.4">
      <c r="AH2098" s="306"/>
      <c r="AI2098" s="305"/>
      <c r="AJ2098" s="305"/>
      <c r="AK2098" s="307"/>
      <c r="AL2098" s="308"/>
    </row>
    <row r="2099" spans="34:38" ht="14.4">
      <c r="AH2099" s="306"/>
      <c r="AI2099" s="305"/>
      <c r="AJ2099" s="305"/>
      <c r="AK2099" s="307"/>
      <c r="AL2099" s="308"/>
    </row>
    <row r="2100" spans="34:38" ht="14.4">
      <c r="AH2100" s="306"/>
      <c r="AI2100" s="305"/>
      <c r="AJ2100" s="305"/>
      <c r="AK2100" s="307"/>
      <c r="AL2100" s="308"/>
    </row>
    <row r="2101" spans="34:38" ht="14.4">
      <c r="AH2101" s="306"/>
      <c r="AI2101" s="305"/>
      <c r="AJ2101" s="305"/>
      <c r="AK2101" s="307"/>
      <c r="AL2101" s="308"/>
    </row>
    <row r="2102" spans="34:38" ht="14.4">
      <c r="AH2102" s="306"/>
      <c r="AI2102" s="305"/>
      <c r="AJ2102" s="305"/>
      <c r="AK2102" s="307"/>
      <c r="AL2102" s="308"/>
    </row>
    <row r="2103" spans="34:38" ht="14.4">
      <c r="AH2103" s="306"/>
      <c r="AI2103" s="305"/>
      <c r="AJ2103" s="305"/>
      <c r="AK2103" s="307"/>
      <c r="AL2103" s="308"/>
    </row>
    <row r="2104" spans="34:38" ht="14.4">
      <c r="AH2104" s="306"/>
      <c r="AI2104" s="305"/>
      <c r="AJ2104" s="305"/>
      <c r="AK2104" s="307"/>
      <c r="AL2104" s="308"/>
    </row>
    <row r="2105" spans="34:38" ht="14.4">
      <c r="AH2105" s="306"/>
      <c r="AI2105" s="305"/>
      <c r="AJ2105" s="305"/>
      <c r="AK2105" s="307"/>
      <c r="AL2105" s="308"/>
    </row>
    <row r="2106" spans="34:38" ht="14.4">
      <c r="AH2106" s="306"/>
      <c r="AI2106" s="305"/>
      <c r="AJ2106" s="305"/>
      <c r="AK2106" s="307"/>
      <c r="AL2106" s="308"/>
    </row>
    <row r="2107" spans="34:38" ht="14.4">
      <c r="AH2107" s="306"/>
      <c r="AI2107" s="305"/>
      <c r="AJ2107" s="305"/>
      <c r="AK2107" s="307"/>
      <c r="AL2107" s="308"/>
    </row>
    <row r="2108" spans="34:38" ht="14.4">
      <c r="AH2108" s="306"/>
      <c r="AI2108" s="305"/>
      <c r="AJ2108" s="305"/>
      <c r="AK2108" s="307"/>
      <c r="AL2108" s="308"/>
    </row>
    <row r="2109" spans="34:38" ht="14.4">
      <c r="AH2109" s="306"/>
      <c r="AI2109" s="305"/>
      <c r="AJ2109" s="305"/>
      <c r="AK2109" s="307"/>
      <c r="AL2109" s="308"/>
    </row>
    <row r="2110" spans="34:38" ht="14.4">
      <c r="AH2110" s="306"/>
      <c r="AI2110" s="305"/>
      <c r="AJ2110" s="305"/>
      <c r="AK2110" s="307"/>
      <c r="AL2110" s="308"/>
    </row>
    <row r="2111" spans="34:38" ht="14.4">
      <c r="AH2111" s="306"/>
      <c r="AI2111" s="305"/>
      <c r="AJ2111" s="305"/>
      <c r="AK2111" s="307"/>
      <c r="AL2111" s="308"/>
    </row>
    <row r="2112" spans="34:38" ht="14.4">
      <c r="AH2112" s="306"/>
      <c r="AI2112" s="305"/>
      <c r="AJ2112" s="305"/>
      <c r="AK2112" s="307"/>
      <c r="AL2112" s="308"/>
    </row>
    <row r="2113" spans="34:38" ht="14.4">
      <c r="AH2113" s="306"/>
      <c r="AI2113" s="305"/>
      <c r="AJ2113" s="305"/>
      <c r="AK2113" s="307"/>
      <c r="AL2113" s="308"/>
    </row>
    <row r="2114" spans="34:38" ht="14.4">
      <c r="AH2114" s="306"/>
      <c r="AI2114" s="305"/>
      <c r="AJ2114" s="305"/>
      <c r="AK2114" s="307"/>
      <c r="AL2114" s="308"/>
    </row>
    <row r="2115" spans="34:38" ht="14.4">
      <c r="AH2115" s="306"/>
      <c r="AI2115" s="305"/>
      <c r="AJ2115" s="305"/>
      <c r="AK2115" s="307"/>
      <c r="AL2115" s="308"/>
    </row>
    <row r="2116" spans="34:38" ht="14.4">
      <c r="AH2116" s="306"/>
      <c r="AI2116" s="305"/>
      <c r="AJ2116" s="305"/>
      <c r="AK2116" s="307"/>
      <c r="AL2116" s="308"/>
    </row>
    <row r="2117" spans="34:38" ht="14.4">
      <c r="AH2117" s="306"/>
      <c r="AI2117" s="305"/>
      <c r="AJ2117" s="305"/>
      <c r="AK2117" s="307"/>
      <c r="AL2117" s="308"/>
    </row>
    <row r="2118" spans="34:38" ht="14.4">
      <c r="AH2118" s="306"/>
      <c r="AI2118" s="305"/>
      <c r="AJ2118" s="305"/>
      <c r="AK2118" s="307"/>
      <c r="AL2118" s="308"/>
    </row>
    <row r="2119" spans="34:38" ht="14.4">
      <c r="AH2119" s="306"/>
      <c r="AI2119" s="305"/>
      <c r="AJ2119" s="305"/>
      <c r="AK2119" s="307"/>
      <c r="AL2119" s="308"/>
    </row>
    <row r="2120" spans="34:38" ht="14.4">
      <c r="AH2120" s="306"/>
      <c r="AI2120" s="305"/>
      <c r="AJ2120" s="305"/>
      <c r="AK2120" s="307"/>
      <c r="AL2120" s="308"/>
    </row>
    <row r="2121" spans="34:38" ht="14.4">
      <c r="AH2121" s="306"/>
      <c r="AI2121" s="305"/>
      <c r="AJ2121" s="305"/>
      <c r="AK2121" s="307"/>
      <c r="AL2121" s="308"/>
    </row>
    <row r="2122" spans="34:38" ht="14.4">
      <c r="AH2122" s="306"/>
      <c r="AI2122" s="305"/>
      <c r="AJ2122" s="305"/>
      <c r="AK2122" s="307"/>
      <c r="AL2122" s="308"/>
    </row>
    <row r="2123" spans="34:38" ht="14.4">
      <c r="AH2123" s="306"/>
      <c r="AI2123" s="305"/>
      <c r="AJ2123" s="305"/>
      <c r="AK2123" s="307"/>
      <c r="AL2123" s="308"/>
    </row>
    <row r="2124" spans="34:38" ht="14.4">
      <c r="AH2124" s="306"/>
      <c r="AI2124" s="305"/>
      <c r="AJ2124" s="305"/>
      <c r="AK2124" s="307"/>
      <c r="AL2124" s="308"/>
    </row>
    <row r="2125" spans="34:38" ht="14.4">
      <c r="AH2125" s="306"/>
      <c r="AI2125" s="305"/>
      <c r="AJ2125" s="305"/>
      <c r="AK2125" s="307"/>
      <c r="AL2125" s="308"/>
    </row>
    <row r="2126" spans="34:38" ht="14.4">
      <c r="AH2126" s="306"/>
      <c r="AI2126" s="305"/>
      <c r="AJ2126" s="305"/>
      <c r="AK2126" s="307"/>
      <c r="AL2126" s="308"/>
    </row>
    <row r="2127" spans="34:38" ht="14.4">
      <c r="AH2127" s="306"/>
      <c r="AI2127" s="305"/>
      <c r="AJ2127" s="305"/>
      <c r="AK2127" s="307"/>
      <c r="AL2127" s="308"/>
    </row>
    <row r="2128" spans="34:38" ht="14.4">
      <c r="AH2128" s="306"/>
      <c r="AI2128" s="305"/>
      <c r="AJ2128" s="305"/>
      <c r="AK2128" s="307"/>
      <c r="AL2128" s="308"/>
    </row>
    <row r="2129" spans="34:38" ht="14.4">
      <c r="AH2129" s="306"/>
      <c r="AI2129" s="305"/>
      <c r="AJ2129" s="305"/>
      <c r="AK2129" s="307"/>
      <c r="AL2129" s="308"/>
    </row>
    <row r="2130" spans="34:38" ht="14.4">
      <c r="AH2130" s="306"/>
      <c r="AI2130" s="305"/>
      <c r="AJ2130" s="305"/>
      <c r="AK2130" s="307"/>
      <c r="AL2130" s="308"/>
    </row>
    <row r="2131" spans="34:38" ht="14.4">
      <c r="AH2131" s="306"/>
      <c r="AI2131" s="305"/>
      <c r="AJ2131" s="305"/>
      <c r="AK2131" s="307"/>
      <c r="AL2131" s="308"/>
    </row>
    <row r="2132" spans="34:38" ht="14.4">
      <c r="AH2132" s="306"/>
      <c r="AI2132" s="305"/>
      <c r="AJ2132" s="305"/>
      <c r="AK2132" s="307"/>
      <c r="AL2132" s="308"/>
    </row>
    <row r="2133" spans="34:38" ht="14.4">
      <c r="AH2133" s="306"/>
      <c r="AI2133" s="305"/>
      <c r="AJ2133" s="305"/>
      <c r="AK2133" s="307"/>
      <c r="AL2133" s="308"/>
    </row>
    <row r="2134" spans="34:38" ht="14.4">
      <c r="AH2134" s="306"/>
      <c r="AI2134" s="305"/>
      <c r="AJ2134" s="305"/>
      <c r="AK2134" s="307"/>
      <c r="AL2134" s="308"/>
    </row>
    <row r="2135" spans="34:38" ht="14.4">
      <c r="AH2135" s="306"/>
      <c r="AI2135" s="305"/>
      <c r="AJ2135" s="305"/>
      <c r="AK2135" s="307"/>
      <c r="AL2135" s="308"/>
    </row>
    <row r="2136" spans="34:38" ht="14.4">
      <c r="AH2136" s="306"/>
      <c r="AI2136" s="305"/>
      <c r="AJ2136" s="305"/>
      <c r="AK2136" s="307"/>
      <c r="AL2136" s="308"/>
    </row>
    <row r="2137" spans="34:38" ht="14.4">
      <c r="AH2137" s="306"/>
      <c r="AI2137" s="305"/>
      <c r="AJ2137" s="305"/>
      <c r="AK2137" s="307"/>
      <c r="AL2137" s="308"/>
    </row>
    <row r="2138" spans="34:38" ht="14.4">
      <c r="AH2138" s="306"/>
      <c r="AI2138" s="305"/>
      <c r="AJ2138" s="305"/>
      <c r="AK2138" s="307"/>
      <c r="AL2138" s="308"/>
    </row>
    <row r="2139" spans="34:38" ht="14.4">
      <c r="AH2139" s="306"/>
      <c r="AI2139" s="305"/>
      <c r="AJ2139" s="305"/>
      <c r="AK2139" s="307"/>
      <c r="AL2139" s="308"/>
    </row>
    <row r="2140" spans="34:38" ht="14.4">
      <c r="AH2140" s="306"/>
      <c r="AI2140" s="305"/>
      <c r="AJ2140" s="305"/>
      <c r="AK2140" s="307"/>
      <c r="AL2140" s="308"/>
    </row>
    <row r="2141" spans="34:38" ht="14.4">
      <c r="AH2141" s="306"/>
      <c r="AI2141" s="305"/>
      <c r="AJ2141" s="305"/>
      <c r="AK2141" s="307"/>
      <c r="AL2141" s="308"/>
    </row>
    <row r="2142" spans="34:38" ht="14.4">
      <c r="AH2142" s="306"/>
      <c r="AI2142" s="305"/>
      <c r="AJ2142" s="305"/>
      <c r="AK2142" s="307"/>
      <c r="AL2142" s="308"/>
    </row>
    <row r="2143" spans="34:38" ht="14.4">
      <c r="AH2143" s="306"/>
      <c r="AI2143" s="305"/>
      <c r="AJ2143" s="305"/>
      <c r="AK2143" s="307"/>
      <c r="AL2143" s="308"/>
    </row>
    <row r="2144" spans="34:38" ht="14.4">
      <c r="AH2144" s="306"/>
      <c r="AI2144" s="305"/>
      <c r="AJ2144" s="305"/>
      <c r="AK2144" s="307"/>
      <c r="AL2144" s="308"/>
    </row>
    <row r="2145" spans="34:38" ht="14.4">
      <c r="AH2145" s="306"/>
      <c r="AI2145" s="305"/>
      <c r="AJ2145" s="305"/>
      <c r="AK2145" s="307"/>
      <c r="AL2145" s="308"/>
    </row>
    <row r="2146" spans="34:38" ht="14.4">
      <c r="AH2146" s="306"/>
      <c r="AI2146" s="305"/>
      <c r="AJ2146" s="305"/>
      <c r="AK2146" s="307"/>
      <c r="AL2146" s="308"/>
    </row>
    <row r="2147" spans="34:38" ht="14.4">
      <c r="AH2147" s="306"/>
      <c r="AI2147" s="305"/>
      <c r="AJ2147" s="305"/>
      <c r="AK2147" s="307"/>
      <c r="AL2147" s="308"/>
    </row>
    <row r="2148" spans="34:38" ht="14.4">
      <c r="AH2148" s="306"/>
      <c r="AI2148" s="305"/>
      <c r="AJ2148" s="305"/>
      <c r="AK2148" s="307"/>
      <c r="AL2148" s="308"/>
    </row>
    <row r="2149" spans="34:38" ht="14.4">
      <c r="AH2149" s="306"/>
      <c r="AI2149" s="305"/>
      <c r="AJ2149" s="305"/>
      <c r="AK2149" s="307"/>
      <c r="AL2149" s="308"/>
    </row>
    <row r="2150" spans="34:38" ht="14.4">
      <c r="AH2150" s="306"/>
      <c r="AI2150" s="305"/>
      <c r="AJ2150" s="305"/>
      <c r="AK2150" s="307"/>
      <c r="AL2150" s="308"/>
    </row>
    <row r="2151" spans="34:38" ht="14.4">
      <c r="AH2151" s="306"/>
      <c r="AI2151" s="305"/>
      <c r="AJ2151" s="305"/>
      <c r="AK2151" s="307"/>
      <c r="AL2151" s="308"/>
    </row>
    <row r="2152" spans="34:38" ht="14.4">
      <c r="AH2152" s="306"/>
      <c r="AI2152" s="305"/>
      <c r="AJ2152" s="305"/>
      <c r="AK2152" s="307"/>
      <c r="AL2152" s="308"/>
    </row>
    <row r="2153" spans="34:38" ht="14.4">
      <c r="AH2153" s="306"/>
      <c r="AI2153" s="305"/>
      <c r="AJ2153" s="305"/>
      <c r="AK2153" s="307"/>
      <c r="AL2153" s="308"/>
    </row>
    <row r="2154" spans="34:38" ht="14.4">
      <c r="AH2154" s="306"/>
      <c r="AI2154" s="305"/>
      <c r="AJ2154" s="305"/>
      <c r="AK2154" s="307"/>
      <c r="AL2154" s="308"/>
    </row>
    <row r="2155" spans="34:38" ht="14.4">
      <c r="AH2155" s="306"/>
      <c r="AI2155" s="305"/>
      <c r="AJ2155" s="305"/>
      <c r="AK2155" s="307"/>
      <c r="AL2155" s="308"/>
    </row>
    <row r="2156" spans="34:38" ht="14.4">
      <c r="AH2156" s="306"/>
      <c r="AI2156" s="305"/>
      <c r="AJ2156" s="305"/>
      <c r="AK2156" s="307"/>
      <c r="AL2156" s="308"/>
    </row>
    <row r="2157" spans="34:38" ht="14.4">
      <c r="AH2157" s="306"/>
      <c r="AI2157" s="305"/>
      <c r="AJ2157" s="305"/>
      <c r="AK2157" s="307"/>
      <c r="AL2157" s="308"/>
    </row>
    <row r="2158" spans="34:38" ht="14.4">
      <c r="AH2158" s="306"/>
      <c r="AI2158" s="305"/>
      <c r="AJ2158" s="305"/>
      <c r="AK2158" s="307"/>
      <c r="AL2158" s="308"/>
    </row>
    <row r="2159" spans="34:38" ht="14.4">
      <c r="AH2159" s="306"/>
      <c r="AI2159" s="305"/>
      <c r="AJ2159" s="305"/>
      <c r="AK2159" s="307"/>
      <c r="AL2159" s="308"/>
    </row>
    <row r="2160" spans="34:38" ht="14.4">
      <c r="AH2160" s="306"/>
      <c r="AI2160" s="305"/>
      <c r="AJ2160" s="305"/>
      <c r="AK2160" s="307"/>
      <c r="AL2160" s="308"/>
    </row>
    <row r="2161" spans="34:38" ht="14.4">
      <c r="AH2161" s="306"/>
      <c r="AI2161" s="305"/>
      <c r="AJ2161" s="305"/>
      <c r="AK2161" s="307"/>
      <c r="AL2161" s="308"/>
    </row>
    <row r="2162" spans="34:38" ht="14.4">
      <c r="AH2162" s="306"/>
      <c r="AI2162" s="305"/>
      <c r="AJ2162" s="305"/>
      <c r="AK2162" s="307"/>
      <c r="AL2162" s="308"/>
    </row>
    <row r="2163" spans="34:38" ht="14.4">
      <c r="AH2163" s="306"/>
      <c r="AI2163" s="305"/>
      <c r="AJ2163" s="305"/>
      <c r="AK2163" s="307"/>
      <c r="AL2163" s="308"/>
    </row>
    <row r="2164" spans="34:38" ht="14.4">
      <c r="AH2164" s="306"/>
      <c r="AI2164" s="305"/>
      <c r="AJ2164" s="305"/>
      <c r="AK2164" s="307"/>
      <c r="AL2164" s="308"/>
    </row>
    <row r="2165" spans="34:38" ht="14.4">
      <c r="AH2165" s="306"/>
      <c r="AI2165" s="305"/>
      <c r="AJ2165" s="305"/>
      <c r="AK2165" s="307"/>
      <c r="AL2165" s="308"/>
    </row>
    <row r="2166" spans="34:38" ht="14.4">
      <c r="AH2166" s="306"/>
      <c r="AI2166" s="305"/>
      <c r="AJ2166" s="305"/>
      <c r="AK2166" s="307"/>
      <c r="AL2166" s="308"/>
    </row>
    <row r="2167" spans="34:38" ht="14.4">
      <c r="AH2167" s="306"/>
      <c r="AI2167" s="305"/>
      <c r="AJ2167" s="305"/>
      <c r="AK2167" s="307"/>
      <c r="AL2167" s="308"/>
    </row>
    <row r="2168" spans="34:38" ht="14.4">
      <c r="AH2168" s="306"/>
      <c r="AI2168" s="305"/>
      <c r="AJ2168" s="305"/>
      <c r="AK2168" s="307"/>
      <c r="AL2168" s="308"/>
    </row>
    <row r="2169" spans="34:38" ht="14.4">
      <c r="AH2169" s="306"/>
      <c r="AI2169" s="305"/>
      <c r="AJ2169" s="305"/>
      <c r="AK2169" s="307"/>
      <c r="AL2169" s="308"/>
    </row>
    <row r="2170" spans="34:38" ht="14.4">
      <c r="AH2170" s="306"/>
      <c r="AI2170" s="305"/>
      <c r="AJ2170" s="305"/>
      <c r="AK2170" s="307"/>
      <c r="AL2170" s="308"/>
    </row>
    <row r="2171" spans="34:38" ht="14.4">
      <c r="AH2171" s="306"/>
      <c r="AI2171" s="305"/>
      <c r="AJ2171" s="305"/>
      <c r="AK2171" s="307"/>
      <c r="AL2171" s="308"/>
    </row>
    <row r="2172" spans="34:38" ht="14.4">
      <c r="AH2172" s="306"/>
      <c r="AI2172" s="305"/>
      <c r="AJ2172" s="305"/>
      <c r="AK2172" s="307"/>
      <c r="AL2172" s="308"/>
    </row>
    <row r="2173" spans="34:38" ht="14.4">
      <c r="AH2173" s="306"/>
      <c r="AI2173" s="305"/>
      <c r="AJ2173" s="305"/>
      <c r="AK2173" s="307"/>
      <c r="AL2173" s="308"/>
    </row>
    <row r="2174" spans="34:38" ht="14.4">
      <c r="AH2174" s="306"/>
      <c r="AI2174" s="305"/>
      <c r="AJ2174" s="305"/>
      <c r="AK2174" s="307"/>
      <c r="AL2174" s="308"/>
    </row>
    <row r="2175" spans="34:38" ht="14.4">
      <c r="AH2175" s="306"/>
      <c r="AI2175" s="305"/>
      <c r="AJ2175" s="305"/>
      <c r="AK2175" s="307"/>
      <c r="AL2175" s="308"/>
    </row>
    <row r="2176" spans="34:38" ht="14.4">
      <c r="AH2176" s="306"/>
      <c r="AI2176" s="305"/>
      <c r="AJ2176" s="305"/>
      <c r="AK2176" s="307"/>
      <c r="AL2176" s="308"/>
    </row>
    <row r="2177" spans="34:38" ht="14.4">
      <c r="AH2177" s="306"/>
      <c r="AI2177" s="305"/>
      <c r="AJ2177" s="305"/>
      <c r="AK2177" s="307"/>
      <c r="AL2177" s="308"/>
    </row>
    <row r="2178" spans="34:38" ht="14.4">
      <c r="AH2178" s="306"/>
      <c r="AI2178" s="305"/>
      <c r="AJ2178" s="305"/>
      <c r="AK2178" s="307"/>
      <c r="AL2178" s="308"/>
    </row>
    <row r="2179" spans="34:38" ht="14.4">
      <c r="AH2179" s="306"/>
      <c r="AI2179" s="305"/>
      <c r="AJ2179" s="305"/>
      <c r="AK2179" s="307"/>
      <c r="AL2179" s="308"/>
    </row>
    <row r="2180" spans="34:38" ht="14.4">
      <c r="AH2180" s="306"/>
      <c r="AI2180" s="305"/>
      <c r="AJ2180" s="305"/>
      <c r="AK2180" s="307"/>
      <c r="AL2180" s="308"/>
    </row>
    <row r="2181" spans="34:38" ht="14.4">
      <c r="AH2181" s="306"/>
      <c r="AI2181" s="305"/>
      <c r="AJ2181" s="305"/>
      <c r="AK2181" s="307"/>
      <c r="AL2181" s="308"/>
    </row>
    <row r="2182" spans="34:38" ht="14.4">
      <c r="AH2182" s="306"/>
      <c r="AI2182" s="305"/>
      <c r="AJ2182" s="305"/>
      <c r="AK2182" s="307"/>
      <c r="AL2182" s="308"/>
    </row>
    <row r="2183" spans="34:38" ht="14.4">
      <c r="AH2183" s="306"/>
      <c r="AI2183" s="305"/>
      <c r="AJ2183" s="305"/>
      <c r="AK2183" s="307"/>
      <c r="AL2183" s="308"/>
    </row>
    <row r="2184" spans="34:38" ht="14.4">
      <c r="AH2184" s="306"/>
      <c r="AI2184" s="305"/>
      <c r="AJ2184" s="305"/>
      <c r="AK2184" s="307"/>
      <c r="AL2184" s="308"/>
    </row>
    <row r="2185" spans="34:38" ht="14.4">
      <c r="AH2185" s="306"/>
      <c r="AI2185" s="305"/>
      <c r="AJ2185" s="305"/>
      <c r="AK2185" s="307"/>
      <c r="AL2185" s="308"/>
    </row>
    <row r="2186" spans="34:38" ht="14.4">
      <c r="AH2186" s="306"/>
      <c r="AI2186" s="305"/>
      <c r="AJ2186" s="305"/>
      <c r="AK2186" s="307"/>
      <c r="AL2186" s="308"/>
    </row>
    <row r="2187" spans="34:38" ht="14.4">
      <c r="AH2187" s="306"/>
      <c r="AI2187" s="305"/>
      <c r="AJ2187" s="305"/>
      <c r="AK2187" s="307"/>
      <c r="AL2187" s="308"/>
    </row>
    <row r="2188" spans="34:38" ht="14.4">
      <c r="AH2188" s="306"/>
      <c r="AI2188" s="305"/>
      <c r="AJ2188" s="305"/>
      <c r="AK2188" s="307"/>
      <c r="AL2188" s="308"/>
    </row>
    <row r="2189" spans="34:38" ht="14.4">
      <c r="AH2189" s="306"/>
      <c r="AI2189" s="305"/>
      <c r="AJ2189" s="305"/>
      <c r="AK2189" s="307"/>
      <c r="AL2189" s="308"/>
    </row>
    <row r="2190" spans="34:38" ht="14.4">
      <c r="AH2190" s="306"/>
      <c r="AI2190" s="305"/>
      <c r="AJ2190" s="305"/>
      <c r="AK2190" s="307"/>
      <c r="AL2190" s="308"/>
    </row>
    <row r="2191" spans="34:38" ht="14.4">
      <c r="AH2191" s="306"/>
      <c r="AI2191" s="305"/>
      <c r="AJ2191" s="305"/>
      <c r="AK2191" s="307"/>
      <c r="AL2191" s="308"/>
    </row>
    <row r="2192" spans="34:38" ht="14.4">
      <c r="AH2192" s="306"/>
      <c r="AI2192" s="305"/>
      <c r="AJ2192" s="305"/>
      <c r="AK2192" s="307"/>
      <c r="AL2192" s="308"/>
    </row>
    <row r="2193" spans="34:38" ht="14.4">
      <c r="AH2193" s="306"/>
      <c r="AI2193" s="305"/>
      <c r="AJ2193" s="305"/>
      <c r="AK2193" s="307"/>
      <c r="AL2193" s="308"/>
    </row>
    <row r="2194" spans="34:38" ht="14.4">
      <c r="AH2194" s="306"/>
      <c r="AI2194" s="305"/>
      <c r="AJ2194" s="305"/>
      <c r="AK2194" s="307"/>
      <c r="AL2194" s="308"/>
    </row>
    <row r="2195" spans="34:38" ht="14.4">
      <c r="AH2195" s="306"/>
      <c r="AI2195" s="305"/>
      <c r="AJ2195" s="305"/>
      <c r="AK2195" s="307"/>
      <c r="AL2195" s="308"/>
    </row>
    <row r="2196" spans="34:38" ht="14.4">
      <c r="AH2196" s="306"/>
      <c r="AI2196" s="305"/>
      <c r="AJ2196" s="305"/>
      <c r="AK2196" s="307"/>
      <c r="AL2196" s="308"/>
    </row>
    <row r="2197" spans="34:38" ht="14.4">
      <c r="AH2197" s="306"/>
      <c r="AI2197" s="305"/>
      <c r="AJ2197" s="305"/>
      <c r="AK2197" s="307"/>
      <c r="AL2197" s="308"/>
    </row>
    <row r="2198" spans="34:38" ht="14.4">
      <c r="AH2198" s="306"/>
      <c r="AI2198" s="305"/>
      <c r="AJ2198" s="305"/>
      <c r="AK2198" s="307"/>
      <c r="AL2198" s="308"/>
    </row>
    <row r="2199" spans="34:38" ht="14.4">
      <c r="AH2199" s="306"/>
      <c r="AI2199" s="305"/>
      <c r="AJ2199" s="305"/>
      <c r="AK2199" s="307"/>
      <c r="AL2199" s="308"/>
    </row>
    <row r="2200" spans="34:38" ht="14.4">
      <c r="AH2200" s="306"/>
      <c r="AI2200" s="305"/>
      <c r="AJ2200" s="305"/>
      <c r="AK2200" s="307"/>
      <c r="AL2200" s="308"/>
    </row>
    <row r="2201" spans="34:38" ht="14.4">
      <c r="AH2201" s="306"/>
      <c r="AI2201" s="305"/>
      <c r="AJ2201" s="305"/>
      <c r="AK2201" s="307"/>
      <c r="AL2201" s="308"/>
    </row>
    <row r="2202" spans="34:38" ht="14.4">
      <c r="AH2202" s="306"/>
      <c r="AI2202" s="305"/>
      <c r="AJ2202" s="305"/>
      <c r="AK2202" s="307"/>
      <c r="AL2202" s="308"/>
    </row>
    <row r="2203" spans="34:38" ht="14.4">
      <c r="AH2203" s="306"/>
      <c r="AI2203" s="305"/>
      <c r="AJ2203" s="305"/>
      <c r="AK2203" s="307"/>
      <c r="AL2203" s="308"/>
    </row>
    <row r="2204" spans="34:38" ht="14.4">
      <c r="AH2204" s="306"/>
      <c r="AI2204" s="305"/>
      <c r="AJ2204" s="305"/>
      <c r="AK2204" s="307"/>
      <c r="AL2204" s="308"/>
    </row>
    <row r="2205" spans="34:38" ht="14.4">
      <c r="AH2205" s="306"/>
      <c r="AI2205" s="305"/>
      <c r="AJ2205" s="305"/>
      <c r="AK2205" s="307"/>
      <c r="AL2205" s="308"/>
    </row>
    <row r="2206" spans="34:38" ht="14.4">
      <c r="AH2206" s="306"/>
      <c r="AI2206" s="305"/>
      <c r="AJ2206" s="305"/>
      <c r="AK2206" s="307"/>
      <c r="AL2206" s="308"/>
    </row>
    <row r="2207" spans="34:38" ht="14.4">
      <c r="AH2207" s="306"/>
      <c r="AI2207" s="305"/>
      <c r="AJ2207" s="305"/>
      <c r="AK2207" s="307"/>
      <c r="AL2207" s="308"/>
    </row>
    <row r="2208" spans="34:38" ht="14.4">
      <c r="AH2208" s="306"/>
      <c r="AI2208" s="305"/>
      <c r="AJ2208" s="305"/>
      <c r="AK2208" s="307"/>
      <c r="AL2208" s="308"/>
    </row>
    <row r="2209" spans="34:38" ht="14.4">
      <c r="AH2209" s="306"/>
      <c r="AI2209" s="305"/>
      <c r="AJ2209" s="305"/>
      <c r="AK2209" s="307"/>
      <c r="AL2209" s="308"/>
    </row>
    <row r="2210" spans="34:38" ht="14.4">
      <c r="AH2210" s="306"/>
      <c r="AI2210" s="305"/>
      <c r="AJ2210" s="305"/>
      <c r="AK2210" s="307"/>
      <c r="AL2210" s="308"/>
    </row>
    <row r="2211" spans="34:38" ht="14.4">
      <c r="AH2211" s="306"/>
      <c r="AI2211" s="305"/>
      <c r="AJ2211" s="305"/>
      <c r="AK2211" s="307"/>
      <c r="AL2211" s="308"/>
    </row>
    <row r="2212" spans="34:38" ht="14.4">
      <c r="AH2212" s="306"/>
      <c r="AI2212" s="305"/>
      <c r="AJ2212" s="305"/>
      <c r="AK2212" s="307"/>
      <c r="AL2212" s="308"/>
    </row>
    <row r="2213" spans="34:38" ht="14.4">
      <c r="AH2213" s="306"/>
      <c r="AI2213" s="305"/>
      <c r="AJ2213" s="305"/>
      <c r="AK2213" s="307"/>
      <c r="AL2213" s="308"/>
    </row>
    <row r="2214" spans="34:38" ht="14.4">
      <c r="AH2214" s="306"/>
      <c r="AI2214" s="305"/>
      <c r="AJ2214" s="305"/>
      <c r="AK2214" s="307"/>
      <c r="AL2214" s="308"/>
    </row>
    <row r="2215" spans="34:38" ht="14.4">
      <c r="AH2215" s="306"/>
      <c r="AI2215" s="305"/>
      <c r="AJ2215" s="305"/>
      <c r="AK2215" s="307"/>
      <c r="AL2215" s="308"/>
    </row>
    <row r="2216" spans="34:38" ht="14.4">
      <c r="AH2216" s="306"/>
      <c r="AI2216" s="305"/>
      <c r="AJ2216" s="305"/>
      <c r="AK2216" s="307"/>
      <c r="AL2216" s="308"/>
    </row>
    <row r="2217" spans="34:38" ht="14.4">
      <c r="AH2217" s="306"/>
      <c r="AI2217" s="305"/>
      <c r="AJ2217" s="305"/>
      <c r="AK2217" s="307"/>
      <c r="AL2217" s="308"/>
    </row>
    <row r="2218" spans="34:38" ht="14.4">
      <c r="AH2218" s="306"/>
      <c r="AI2218" s="305"/>
      <c r="AJ2218" s="305"/>
      <c r="AK2218" s="307"/>
      <c r="AL2218" s="308"/>
    </row>
    <row r="2219" spans="34:38" ht="14.4">
      <c r="AH2219" s="306"/>
      <c r="AI2219" s="305"/>
      <c r="AJ2219" s="305"/>
      <c r="AK2219" s="307"/>
      <c r="AL2219" s="308"/>
    </row>
    <row r="2220" spans="34:38" ht="14.4">
      <c r="AH2220" s="306"/>
      <c r="AI2220" s="305"/>
      <c r="AJ2220" s="305"/>
      <c r="AK2220" s="307"/>
      <c r="AL2220" s="308"/>
    </row>
    <row r="2221" spans="34:38" ht="14.4">
      <c r="AH2221" s="306"/>
      <c r="AI2221" s="305"/>
      <c r="AJ2221" s="305"/>
      <c r="AK2221" s="307"/>
      <c r="AL2221" s="308"/>
    </row>
    <row r="2222" spans="34:38" ht="14.4">
      <c r="AH2222" s="306"/>
      <c r="AI2222" s="305"/>
      <c r="AJ2222" s="305"/>
      <c r="AK2222" s="307"/>
      <c r="AL2222" s="308"/>
    </row>
    <row r="2223" spans="34:38" ht="14.4">
      <c r="AH2223" s="306"/>
      <c r="AI2223" s="305"/>
      <c r="AJ2223" s="305"/>
      <c r="AK2223" s="307"/>
      <c r="AL2223" s="308"/>
    </row>
    <row r="2224" spans="34:38" ht="14.4">
      <c r="AH2224" s="306"/>
      <c r="AI2224" s="305"/>
      <c r="AJ2224" s="305"/>
      <c r="AK2224" s="307"/>
      <c r="AL2224" s="308"/>
    </row>
    <row r="2225" spans="34:38" ht="14.4">
      <c r="AH2225" s="306"/>
      <c r="AI2225" s="305"/>
      <c r="AJ2225" s="305"/>
      <c r="AK2225" s="307"/>
      <c r="AL2225" s="308"/>
    </row>
    <row r="2226" spans="34:38" ht="14.4">
      <c r="AH2226" s="306"/>
      <c r="AI2226" s="305"/>
      <c r="AJ2226" s="305"/>
      <c r="AK2226" s="307"/>
      <c r="AL2226" s="308"/>
    </row>
    <row r="2227" spans="34:38" ht="14.4">
      <c r="AH2227" s="306"/>
      <c r="AI2227" s="305"/>
      <c r="AJ2227" s="305"/>
      <c r="AK2227" s="307"/>
      <c r="AL2227" s="308"/>
    </row>
    <row r="2228" spans="34:38" ht="14.4">
      <c r="AH2228" s="306"/>
      <c r="AI2228" s="305"/>
      <c r="AJ2228" s="305"/>
      <c r="AK2228" s="307"/>
      <c r="AL2228" s="308"/>
    </row>
    <row r="2229" spans="34:38" ht="14.4">
      <c r="AH2229" s="306"/>
      <c r="AI2229" s="305"/>
      <c r="AJ2229" s="305"/>
      <c r="AK2229" s="307"/>
      <c r="AL2229" s="308"/>
    </row>
    <row r="2230" spans="34:38" ht="14.4">
      <c r="AH2230" s="306"/>
      <c r="AI2230" s="305"/>
      <c r="AJ2230" s="305"/>
      <c r="AK2230" s="307"/>
      <c r="AL2230" s="308"/>
    </row>
    <row r="2231" spans="34:38" ht="14.4">
      <c r="AH2231" s="306"/>
      <c r="AI2231" s="305"/>
      <c r="AJ2231" s="305"/>
      <c r="AK2231" s="307"/>
      <c r="AL2231" s="308"/>
    </row>
    <row r="2232" spans="34:38" ht="14.4">
      <c r="AH2232" s="306"/>
      <c r="AI2232" s="305"/>
      <c r="AJ2232" s="305"/>
      <c r="AK2232" s="307"/>
      <c r="AL2232" s="308"/>
    </row>
    <row r="2233" spans="34:38" ht="14.4">
      <c r="AH2233" s="306"/>
      <c r="AI2233" s="305"/>
      <c r="AJ2233" s="305"/>
      <c r="AK2233" s="307"/>
      <c r="AL2233" s="308"/>
    </row>
    <row r="2234" spans="34:38" ht="14.4">
      <c r="AH2234" s="306"/>
      <c r="AI2234" s="305"/>
      <c r="AJ2234" s="305"/>
      <c r="AK2234" s="307"/>
      <c r="AL2234" s="308"/>
    </row>
    <row r="2235" spans="34:38" ht="14.4">
      <c r="AH2235" s="306"/>
      <c r="AI2235" s="305"/>
      <c r="AJ2235" s="305"/>
      <c r="AK2235" s="307"/>
      <c r="AL2235" s="308"/>
    </row>
    <row r="2236" spans="34:38" ht="14.4">
      <c r="AH2236" s="306"/>
      <c r="AI2236" s="305"/>
      <c r="AJ2236" s="305"/>
      <c r="AK2236" s="307"/>
      <c r="AL2236" s="308"/>
    </row>
    <row r="2237" spans="34:38" ht="14.4">
      <c r="AH2237" s="306"/>
      <c r="AI2237" s="305"/>
      <c r="AJ2237" s="305"/>
      <c r="AK2237" s="307"/>
      <c r="AL2237" s="308"/>
    </row>
    <row r="2238" spans="34:38" ht="14.4">
      <c r="AH2238" s="306"/>
      <c r="AI2238" s="305"/>
      <c r="AJ2238" s="305"/>
      <c r="AK2238" s="307"/>
      <c r="AL2238" s="308"/>
    </row>
    <row r="2239" spans="34:38" ht="14.4">
      <c r="AH2239" s="306"/>
      <c r="AI2239" s="305"/>
      <c r="AJ2239" s="305"/>
      <c r="AK2239" s="307"/>
      <c r="AL2239" s="308"/>
    </row>
    <row r="2240" spans="34:38" ht="14.4">
      <c r="AH2240" s="306"/>
      <c r="AI2240" s="305"/>
      <c r="AJ2240" s="305"/>
      <c r="AK2240" s="307"/>
      <c r="AL2240" s="308"/>
    </row>
    <row r="2241" spans="34:38" ht="14.4">
      <c r="AH2241" s="306"/>
      <c r="AI2241" s="305"/>
      <c r="AJ2241" s="305"/>
      <c r="AK2241" s="307"/>
      <c r="AL2241" s="308"/>
    </row>
    <row r="2242" spans="34:38" ht="14.4">
      <c r="AH2242" s="306"/>
      <c r="AI2242" s="305"/>
      <c r="AJ2242" s="305"/>
      <c r="AK2242" s="307"/>
      <c r="AL2242" s="308"/>
    </row>
    <row r="2243" spans="34:38" ht="14.4">
      <c r="AH2243" s="306"/>
      <c r="AI2243" s="305"/>
      <c r="AJ2243" s="305"/>
      <c r="AK2243" s="307"/>
      <c r="AL2243" s="308"/>
    </row>
    <row r="2244" spans="34:38" ht="14.4">
      <c r="AH2244" s="306"/>
      <c r="AI2244" s="305"/>
      <c r="AJ2244" s="305"/>
      <c r="AK2244" s="307"/>
      <c r="AL2244" s="308"/>
    </row>
    <row r="2245" spans="34:38" ht="14.4">
      <c r="AH2245" s="306"/>
      <c r="AI2245" s="305"/>
      <c r="AJ2245" s="305"/>
      <c r="AK2245" s="307"/>
      <c r="AL2245" s="308"/>
    </row>
    <row r="2246" spans="34:38" ht="14.4">
      <c r="AH2246" s="306"/>
      <c r="AI2246" s="305"/>
      <c r="AJ2246" s="305"/>
      <c r="AK2246" s="307"/>
      <c r="AL2246" s="308"/>
    </row>
    <row r="2247" spans="34:38" ht="14.4">
      <c r="AH2247" s="306"/>
      <c r="AI2247" s="305"/>
      <c r="AJ2247" s="305"/>
      <c r="AK2247" s="307"/>
      <c r="AL2247" s="308"/>
    </row>
    <row r="2248" spans="34:38" ht="14.4">
      <c r="AH2248" s="306"/>
      <c r="AI2248" s="305"/>
      <c r="AJ2248" s="305"/>
      <c r="AK2248" s="307"/>
      <c r="AL2248" s="308"/>
    </row>
    <row r="2249" spans="34:38" ht="14.4">
      <c r="AH2249" s="306"/>
      <c r="AI2249" s="305"/>
      <c r="AJ2249" s="305"/>
      <c r="AK2249" s="307"/>
      <c r="AL2249" s="308"/>
    </row>
    <row r="2250" spans="34:38" ht="14.4">
      <c r="AH2250" s="306"/>
      <c r="AI2250" s="305"/>
      <c r="AJ2250" s="305"/>
      <c r="AK2250" s="307"/>
      <c r="AL2250" s="308"/>
    </row>
    <row r="2251" spans="34:38" ht="14.4">
      <c r="AH2251" s="306"/>
      <c r="AI2251" s="305"/>
      <c r="AJ2251" s="305"/>
      <c r="AK2251" s="307"/>
      <c r="AL2251" s="308"/>
    </row>
    <row r="2252" spans="34:38" ht="14.4">
      <c r="AH2252" s="306"/>
      <c r="AI2252" s="305"/>
      <c r="AJ2252" s="305"/>
      <c r="AK2252" s="307"/>
      <c r="AL2252" s="308"/>
    </row>
    <row r="2253" spans="34:38" ht="14.4">
      <c r="AH2253" s="306"/>
      <c r="AI2253" s="305"/>
      <c r="AJ2253" s="305"/>
      <c r="AK2253" s="307"/>
      <c r="AL2253" s="308"/>
    </row>
    <row r="2254" spans="34:38" ht="14.4">
      <c r="AH2254" s="306"/>
      <c r="AI2254" s="305"/>
      <c r="AJ2254" s="305"/>
      <c r="AK2254" s="307"/>
      <c r="AL2254" s="308"/>
    </row>
    <row r="2255" spans="34:38" ht="14.4">
      <c r="AH2255" s="306"/>
      <c r="AI2255" s="305"/>
      <c r="AJ2255" s="305"/>
      <c r="AK2255" s="307"/>
      <c r="AL2255" s="308"/>
    </row>
    <row r="2256" spans="34:38" ht="14.4">
      <c r="AH2256" s="306"/>
      <c r="AI2256" s="305"/>
      <c r="AJ2256" s="305"/>
      <c r="AK2256" s="307"/>
      <c r="AL2256" s="308"/>
    </row>
    <row r="2257" spans="34:38" ht="14.4">
      <c r="AH2257" s="306"/>
      <c r="AI2257" s="305"/>
      <c r="AJ2257" s="305"/>
      <c r="AK2257" s="307"/>
      <c r="AL2257" s="308"/>
    </row>
    <row r="2258" spans="34:38" ht="14.4">
      <c r="AH2258" s="306"/>
      <c r="AI2258" s="305"/>
      <c r="AJ2258" s="305"/>
      <c r="AK2258" s="307"/>
      <c r="AL2258" s="308"/>
    </row>
    <row r="2259" spans="34:38" ht="14.4">
      <c r="AH2259" s="306"/>
      <c r="AI2259" s="305"/>
      <c r="AJ2259" s="305"/>
      <c r="AK2259" s="307"/>
      <c r="AL2259" s="308"/>
    </row>
    <row r="2260" spans="34:38" ht="14.4">
      <c r="AH2260" s="306"/>
      <c r="AI2260" s="305"/>
      <c r="AJ2260" s="305"/>
      <c r="AK2260" s="307"/>
      <c r="AL2260" s="308"/>
    </row>
    <row r="2261" spans="34:38" ht="14.4">
      <c r="AH2261" s="306"/>
      <c r="AI2261" s="305"/>
      <c r="AJ2261" s="305"/>
      <c r="AK2261" s="307"/>
      <c r="AL2261" s="308"/>
    </row>
    <row r="2262" spans="34:38" ht="14.4">
      <c r="AH2262" s="306"/>
      <c r="AI2262" s="305"/>
      <c r="AJ2262" s="305"/>
      <c r="AK2262" s="307"/>
      <c r="AL2262" s="308"/>
    </row>
    <row r="2263" spans="34:38" ht="14.4">
      <c r="AH2263" s="306"/>
      <c r="AI2263" s="305"/>
      <c r="AJ2263" s="305"/>
      <c r="AK2263" s="307"/>
      <c r="AL2263" s="308"/>
    </row>
    <row r="2264" spans="34:38" ht="14.4">
      <c r="AH2264" s="306"/>
      <c r="AI2264" s="305"/>
      <c r="AJ2264" s="305"/>
      <c r="AK2264" s="307"/>
      <c r="AL2264" s="308"/>
    </row>
    <row r="2265" spans="34:38" ht="14.4">
      <c r="AH2265" s="306"/>
      <c r="AI2265" s="305"/>
      <c r="AJ2265" s="305"/>
      <c r="AK2265" s="307"/>
      <c r="AL2265" s="308"/>
    </row>
    <row r="2266" spans="34:38" ht="14.4">
      <c r="AH2266" s="306"/>
      <c r="AI2266" s="305"/>
      <c r="AJ2266" s="305"/>
      <c r="AK2266" s="307"/>
      <c r="AL2266" s="308"/>
    </row>
    <row r="2267" spans="34:38" ht="14.4">
      <c r="AH2267" s="306"/>
      <c r="AI2267" s="305"/>
      <c r="AJ2267" s="305"/>
      <c r="AK2267" s="307"/>
      <c r="AL2267" s="308"/>
    </row>
    <row r="2268" spans="34:38" ht="14.4">
      <c r="AH2268" s="306"/>
      <c r="AI2268" s="305"/>
      <c r="AJ2268" s="305"/>
      <c r="AK2268" s="307"/>
      <c r="AL2268" s="308"/>
    </row>
    <row r="2269" spans="34:38" ht="14.4">
      <c r="AH2269" s="306"/>
      <c r="AI2269" s="305"/>
      <c r="AJ2269" s="305"/>
      <c r="AK2269" s="307"/>
      <c r="AL2269" s="308"/>
    </row>
    <row r="2270" spans="34:38" ht="14.4">
      <c r="AH2270" s="306"/>
      <c r="AI2270" s="305"/>
      <c r="AJ2270" s="305"/>
      <c r="AK2270" s="307"/>
      <c r="AL2270" s="308"/>
    </row>
    <row r="2271" spans="34:38" ht="14.4">
      <c r="AH2271" s="306"/>
      <c r="AI2271" s="305"/>
      <c r="AJ2271" s="305"/>
      <c r="AK2271" s="307"/>
      <c r="AL2271" s="308"/>
    </row>
    <row r="2272" spans="34:38" ht="14.4">
      <c r="AH2272" s="306"/>
      <c r="AI2272" s="305"/>
      <c r="AJ2272" s="305"/>
      <c r="AK2272" s="307"/>
      <c r="AL2272" s="308"/>
    </row>
    <row r="2273" spans="34:38" ht="14.4">
      <c r="AH2273" s="306"/>
      <c r="AI2273" s="305"/>
      <c r="AJ2273" s="305"/>
      <c r="AK2273" s="307"/>
      <c r="AL2273" s="308"/>
    </row>
    <row r="2274" spans="34:38" ht="14.4">
      <c r="AH2274" s="306"/>
      <c r="AI2274" s="305"/>
      <c r="AJ2274" s="305"/>
      <c r="AK2274" s="307"/>
      <c r="AL2274" s="308"/>
    </row>
    <row r="2275" spans="34:38" ht="14.4">
      <c r="AH2275" s="306"/>
      <c r="AI2275" s="305"/>
      <c r="AJ2275" s="305"/>
      <c r="AK2275" s="307"/>
      <c r="AL2275" s="308"/>
    </row>
    <row r="2276" spans="34:38" ht="14.4">
      <c r="AH2276" s="306"/>
      <c r="AI2276" s="305"/>
      <c r="AJ2276" s="305"/>
      <c r="AK2276" s="307"/>
      <c r="AL2276" s="308"/>
    </row>
    <row r="2277" spans="34:38" ht="14.4">
      <c r="AH2277" s="306"/>
      <c r="AI2277" s="305"/>
      <c r="AJ2277" s="305"/>
      <c r="AK2277" s="307"/>
      <c r="AL2277" s="308"/>
    </row>
    <row r="2278" spans="34:38" ht="14.4">
      <c r="AH2278" s="306"/>
      <c r="AI2278" s="305"/>
      <c r="AJ2278" s="305"/>
      <c r="AK2278" s="307"/>
      <c r="AL2278" s="308"/>
    </row>
    <row r="2279" spans="34:38" ht="14.4">
      <c r="AH2279" s="306"/>
      <c r="AI2279" s="305"/>
      <c r="AJ2279" s="305"/>
      <c r="AK2279" s="307"/>
      <c r="AL2279" s="308"/>
    </row>
    <row r="2280" spans="34:38" ht="14.4">
      <c r="AH2280" s="306"/>
      <c r="AI2280" s="305"/>
      <c r="AJ2280" s="305"/>
      <c r="AK2280" s="307"/>
      <c r="AL2280" s="308"/>
    </row>
    <row r="2281" spans="34:38" ht="14.4">
      <c r="AH2281" s="306"/>
      <c r="AI2281" s="305"/>
      <c r="AJ2281" s="305"/>
      <c r="AK2281" s="307"/>
      <c r="AL2281" s="308"/>
    </row>
    <row r="2282" spans="34:38" ht="14.4">
      <c r="AH2282" s="306"/>
      <c r="AI2282" s="305"/>
      <c r="AJ2282" s="305"/>
      <c r="AK2282" s="307"/>
      <c r="AL2282" s="308"/>
    </row>
    <row r="2283" spans="34:38" ht="14.4">
      <c r="AH2283" s="306"/>
      <c r="AI2283" s="305"/>
      <c r="AJ2283" s="305"/>
      <c r="AK2283" s="307"/>
      <c r="AL2283" s="308"/>
    </row>
    <row r="2284" spans="34:38" ht="14.4">
      <c r="AH2284" s="306"/>
      <c r="AI2284" s="305"/>
      <c r="AJ2284" s="305"/>
      <c r="AK2284" s="307"/>
      <c r="AL2284" s="308"/>
    </row>
    <row r="2285" spans="34:38" ht="14.4">
      <c r="AH2285" s="306"/>
      <c r="AI2285" s="305"/>
      <c r="AJ2285" s="305"/>
      <c r="AK2285" s="307"/>
      <c r="AL2285" s="308"/>
    </row>
    <row r="2286" spans="34:38" ht="14.4">
      <c r="AH2286" s="306"/>
      <c r="AI2286" s="305"/>
      <c r="AJ2286" s="305"/>
      <c r="AK2286" s="307"/>
      <c r="AL2286" s="308"/>
    </row>
    <row r="2287" spans="34:38" ht="14.4">
      <c r="AH2287" s="306"/>
      <c r="AI2287" s="305"/>
      <c r="AJ2287" s="305"/>
      <c r="AK2287" s="307"/>
      <c r="AL2287" s="308"/>
    </row>
    <row r="2288" spans="34:38" ht="14.4">
      <c r="AH2288" s="306"/>
      <c r="AI2288" s="305"/>
      <c r="AJ2288" s="305"/>
      <c r="AK2288" s="307"/>
      <c r="AL2288" s="308"/>
    </row>
    <row r="2289" spans="34:38" ht="14.4">
      <c r="AH2289" s="306"/>
      <c r="AI2289" s="305"/>
      <c r="AJ2289" s="305"/>
      <c r="AK2289" s="307"/>
      <c r="AL2289" s="308"/>
    </row>
    <row r="2290" spans="34:38" ht="14.4">
      <c r="AH2290" s="306"/>
      <c r="AI2290" s="305"/>
      <c r="AJ2290" s="305"/>
      <c r="AK2290" s="307"/>
      <c r="AL2290" s="308"/>
    </row>
    <row r="2291" spans="34:38" ht="14.4">
      <c r="AH2291" s="306"/>
      <c r="AI2291" s="305"/>
      <c r="AJ2291" s="305"/>
      <c r="AK2291" s="307"/>
      <c r="AL2291" s="308"/>
    </row>
    <row r="2292" spans="34:38" ht="14.4">
      <c r="AH2292" s="306"/>
      <c r="AI2292" s="305"/>
      <c r="AJ2292" s="305"/>
      <c r="AK2292" s="307"/>
      <c r="AL2292" s="308"/>
    </row>
    <row r="2293" spans="34:38" ht="14.4">
      <c r="AH2293" s="306"/>
      <c r="AI2293" s="305"/>
      <c r="AJ2293" s="305"/>
      <c r="AK2293" s="307"/>
      <c r="AL2293" s="308"/>
    </row>
    <row r="2294" spans="34:38" ht="14.4">
      <c r="AH2294" s="306"/>
      <c r="AI2294" s="305"/>
      <c r="AJ2294" s="305"/>
      <c r="AK2294" s="307"/>
      <c r="AL2294" s="308"/>
    </row>
    <row r="2295" spans="34:38" ht="14.4">
      <c r="AH2295" s="306"/>
      <c r="AI2295" s="305"/>
      <c r="AJ2295" s="305"/>
      <c r="AK2295" s="307"/>
      <c r="AL2295" s="308"/>
    </row>
    <row r="2296" spans="34:38" ht="14.4">
      <c r="AH2296" s="306"/>
      <c r="AI2296" s="305"/>
      <c r="AJ2296" s="305"/>
      <c r="AK2296" s="307"/>
      <c r="AL2296" s="308"/>
    </row>
    <row r="2297" spans="34:38" ht="14.4">
      <c r="AH2297" s="306"/>
      <c r="AI2297" s="305"/>
      <c r="AJ2297" s="305"/>
      <c r="AK2297" s="307"/>
      <c r="AL2297" s="308"/>
    </row>
    <row r="2298" spans="34:38" ht="14.4">
      <c r="AH2298" s="306"/>
      <c r="AI2298" s="305"/>
      <c r="AJ2298" s="305"/>
      <c r="AK2298" s="307"/>
      <c r="AL2298" s="308"/>
    </row>
    <row r="2299" spans="34:38" ht="14.4">
      <c r="AH2299" s="306"/>
      <c r="AI2299" s="305"/>
      <c r="AJ2299" s="305"/>
      <c r="AK2299" s="307"/>
      <c r="AL2299" s="308"/>
    </row>
    <row r="2300" spans="34:38" ht="14.4">
      <c r="AH2300" s="306"/>
      <c r="AI2300" s="305"/>
      <c r="AJ2300" s="305"/>
      <c r="AK2300" s="307"/>
      <c r="AL2300" s="308"/>
    </row>
    <row r="2301" spans="34:38" ht="14.4">
      <c r="AH2301" s="306"/>
      <c r="AI2301" s="305"/>
      <c r="AJ2301" s="305"/>
      <c r="AK2301" s="307"/>
      <c r="AL2301" s="308"/>
    </row>
    <row r="2302" spans="34:38" ht="14.4">
      <c r="AH2302" s="306"/>
      <c r="AI2302" s="305"/>
      <c r="AJ2302" s="305"/>
      <c r="AK2302" s="307"/>
      <c r="AL2302" s="308"/>
    </row>
    <row r="2303" spans="34:38" ht="14.4">
      <c r="AH2303" s="306"/>
      <c r="AI2303" s="305"/>
      <c r="AJ2303" s="305"/>
      <c r="AK2303" s="307"/>
      <c r="AL2303" s="308"/>
    </row>
    <row r="2304" spans="34:38" ht="14.4">
      <c r="AH2304" s="306"/>
      <c r="AI2304" s="305"/>
      <c r="AJ2304" s="305"/>
      <c r="AK2304" s="307"/>
      <c r="AL2304" s="308"/>
    </row>
    <row r="2305" spans="34:38" ht="14.4">
      <c r="AH2305" s="306"/>
      <c r="AI2305" s="305"/>
      <c r="AJ2305" s="305"/>
      <c r="AK2305" s="307"/>
      <c r="AL2305" s="308"/>
    </row>
    <row r="2306" spans="34:38" ht="14.4">
      <c r="AH2306" s="306"/>
      <c r="AI2306" s="305"/>
      <c r="AJ2306" s="305"/>
      <c r="AK2306" s="307"/>
      <c r="AL2306" s="308"/>
    </row>
    <row r="2307" spans="34:38" ht="14.4">
      <c r="AH2307" s="306"/>
      <c r="AI2307" s="305"/>
      <c r="AJ2307" s="305"/>
      <c r="AK2307" s="307"/>
      <c r="AL2307" s="308"/>
    </row>
    <row r="2308" spans="34:38" ht="14.4">
      <c r="AH2308" s="306"/>
      <c r="AI2308" s="305"/>
      <c r="AJ2308" s="305"/>
      <c r="AK2308" s="307"/>
      <c r="AL2308" s="308"/>
    </row>
    <row r="2309" spans="34:38" ht="14.4">
      <c r="AH2309" s="306"/>
      <c r="AI2309" s="305"/>
      <c r="AJ2309" s="305"/>
      <c r="AK2309" s="307"/>
      <c r="AL2309" s="308"/>
    </row>
    <row r="2310" spans="34:38" ht="14.4">
      <c r="AH2310" s="306"/>
      <c r="AI2310" s="305"/>
      <c r="AJ2310" s="305"/>
      <c r="AK2310" s="307"/>
      <c r="AL2310" s="308"/>
    </row>
    <row r="2311" spans="34:38" ht="14.4">
      <c r="AH2311" s="306"/>
      <c r="AI2311" s="305"/>
      <c r="AJ2311" s="305"/>
      <c r="AK2311" s="307"/>
      <c r="AL2311" s="308"/>
    </row>
    <row r="2312" spans="34:38" ht="14.4">
      <c r="AH2312" s="306"/>
      <c r="AI2312" s="305"/>
      <c r="AJ2312" s="305"/>
      <c r="AK2312" s="307"/>
      <c r="AL2312" s="308"/>
    </row>
    <row r="2313" spans="34:38" ht="14.4">
      <c r="AH2313" s="306"/>
      <c r="AI2313" s="305"/>
      <c r="AJ2313" s="305"/>
      <c r="AK2313" s="307"/>
      <c r="AL2313" s="308"/>
    </row>
    <row r="2314" spans="34:38" ht="14.4">
      <c r="AH2314" s="306"/>
      <c r="AI2314" s="305"/>
      <c r="AJ2314" s="305"/>
      <c r="AK2314" s="307"/>
      <c r="AL2314" s="308"/>
    </row>
    <row r="2315" spans="34:38" ht="14.4">
      <c r="AH2315" s="306"/>
      <c r="AI2315" s="305"/>
      <c r="AJ2315" s="305"/>
      <c r="AK2315" s="307"/>
      <c r="AL2315" s="308"/>
    </row>
    <row r="2316" spans="34:38" ht="14.4">
      <c r="AH2316" s="306"/>
      <c r="AI2316" s="305"/>
      <c r="AJ2316" s="305"/>
      <c r="AK2316" s="307"/>
      <c r="AL2316" s="308"/>
    </row>
    <row r="2317" spans="34:38" ht="14.4">
      <c r="AH2317" s="306"/>
      <c r="AI2317" s="305"/>
      <c r="AJ2317" s="305"/>
      <c r="AK2317" s="307"/>
      <c r="AL2317" s="308"/>
    </row>
    <row r="2318" spans="34:38" ht="14.4">
      <c r="AH2318" s="306"/>
      <c r="AI2318" s="305"/>
      <c r="AJ2318" s="305"/>
      <c r="AK2318" s="307"/>
      <c r="AL2318" s="308"/>
    </row>
    <row r="2319" spans="34:38" ht="14.4">
      <c r="AH2319" s="306"/>
      <c r="AI2319" s="305"/>
      <c r="AJ2319" s="305"/>
      <c r="AK2319" s="307"/>
      <c r="AL2319" s="308"/>
    </row>
    <row r="2320" spans="34:38" ht="14.4">
      <c r="AH2320" s="306"/>
      <c r="AI2320" s="305"/>
      <c r="AJ2320" s="305"/>
      <c r="AK2320" s="307"/>
      <c r="AL2320" s="308"/>
    </row>
    <row r="2321" spans="34:38" ht="14.4">
      <c r="AH2321" s="306"/>
      <c r="AI2321" s="305"/>
      <c r="AJ2321" s="305"/>
      <c r="AK2321" s="307"/>
      <c r="AL2321" s="308"/>
    </row>
    <row r="2322" spans="34:38" ht="14.4">
      <c r="AH2322" s="306"/>
      <c r="AI2322" s="305"/>
      <c r="AJ2322" s="305"/>
      <c r="AK2322" s="307"/>
      <c r="AL2322" s="308"/>
    </row>
    <row r="2323" spans="34:38" ht="14.4">
      <c r="AH2323" s="306"/>
      <c r="AI2323" s="305"/>
      <c r="AJ2323" s="305"/>
      <c r="AK2323" s="307"/>
      <c r="AL2323" s="308"/>
    </row>
    <row r="2324" spans="34:38" ht="14.4">
      <c r="AH2324" s="306"/>
      <c r="AI2324" s="305"/>
      <c r="AJ2324" s="305"/>
      <c r="AK2324" s="307"/>
      <c r="AL2324" s="308"/>
    </row>
    <row r="2325" spans="34:38" ht="14.4">
      <c r="AH2325" s="306"/>
      <c r="AI2325" s="305"/>
      <c r="AJ2325" s="305"/>
      <c r="AK2325" s="307"/>
      <c r="AL2325" s="308"/>
    </row>
    <row r="2326" spans="34:38" ht="14.4">
      <c r="AH2326" s="306"/>
      <c r="AI2326" s="305"/>
      <c r="AJ2326" s="305"/>
      <c r="AK2326" s="307"/>
      <c r="AL2326" s="308"/>
    </row>
    <row r="2327" spans="34:38" ht="14.4">
      <c r="AH2327" s="306"/>
      <c r="AI2327" s="305"/>
      <c r="AJ2327" s="305"/>
      <c r="AK2327" s="307"/>
      <c r="AL2327" s="308"/>
    </row>
    <row r="2328" spans="34:38" ht="14.4">
      <c r="AH2328" s="306"/>
      <c r="AI2328" s="305"/>
      <c r="AJ2328" s="305"/>
      <c r="AK2328" s="307"/>
      <c r="AL2328" s="308"/>
    </row>
    <row r="2329" spans="34:38" ht="14.4">
      <c r="AH2329" s="306"/>
      <c r="AI2329" s="305"/>
      <c r="AJ2329" s="305"/>
      <c r="AK2329" s="307"/>
      <c r="AL2329" s="308"/>
    </row>
    <row r="2330" spans="34:38" ht="14.4">
      <c r="AH2330" s="306"/>
      <c r="AI2330" s="305"/>
      <c r="AJ2330" s="305"/>
      <c r="AK2330" s="307"/>
      <c r="AL2330" s="308"/>
    </row>
    <row r="2331" spans="34:38" ht="14.4">
      <c r="AH2331" s="306"/>
      <c r="AI2331" s="305"/>
      <c r="AJ2331" s="305"/>
      <c r="AK2331" s="307"/>
      <c r="AL2331" s="308"/>
    </row>
    <row r="2332" spans="34:38" ht="14.4">
      <c r="AH2332" s="306"/>
      <c r="AI2332" s="305"/>
      <c r="AJ2332" s="305"/>
      <c r="AK2332" s="307"/>
      <c r="AL2332" s="308"/>
    </row>
    <row r="2333" spans="34:38" ht="14.4">
      <c r="AH2333" s="306"/>
      <c r="AI2333" s="305"/>
      <c r="AJ2333" s="305"/>
      <c r="AK2333" s="307"/>
      <c r="AL2333" s="308"/>
    </row>
    <row r="2334" spans="34:38" ht="14.4">
      <c r="AH2334" s="306"/>
      <c r="AI2334" s="305"/>
      <c r="AJ2334" s="305"/>
      <c r="AK2334" s="307"/>
      <c r="AL2334" s="308"/>
    </row>
    <row r="2335" spans="34:38" ht="14.4">
      <c r="AH2335" s="306"/>
      <c r="AI2335" s="305"/>
      <c r="AJ2335" s="305"/>
      <c r="AK2335" s="307"/>
      <c r="AL2335" s="308"/>
    </row>
    <row r="2336" spans="34:38" ht="14.4">
      <c r="AH2336" s="306"/>
      <c r="AI2336" s="305"/>
      <c r="AJ2336" s="305"/>
      <c r="AK2336" s="307"/>
      <c r="AL2336" s="308"/>
    </row>
    <row r="2337" spans="34:38" ht="14.4">
      <c r="AH2337" s="306"/>
      <c r="AI2337" s="305"/>
      <c r="AJ2337" s="305"/>
      <c r="AK2337" s="307"/>
      <c r="AL2337" s="308"/>
    </row>
    <row r="2338" spans="34:38" ht="14.4">
      <c r="AH2338" s="306"/>
      <c r="AI2338" s="305"/>
      <c r="AJ2338" s="305"/>
      <c r="AK2338" s="307"/>
      <c r="AL2338" s="308"/>
    </row>
    <row r="2339" spans="34:38" ht="14.4">
      <c r="AH2339" s="306"/>
      <c r="AI2339" s="305"/>
      <c r="AJ2339" s="305"/>
      <c r="AK2339" s="307"/>
      <c r="AL2339" s="308"/>
    </row>
    <row r="2340" spans="34:38" ht="14.4">
      <c r="AH2340" s="306"/>
      <c r="AI2340" s="305"/>
      <c r="AJ2340" s="305"/>
      <c r="AK2340" s="307"/>
      <c r="AL2340" s="308"/>
    </row>
    <row r="2341" spans="34:38" ht="14.4">
      <c r="AH2341" s="306"/>
      <c r="AI2341" s="305"/>
      <c r="AJ2341" s="305"/>
      <c r="AK2341" s="307"/>
      <c r="AL2341" s="308"/>
    </row>
    <row r="2342" spans="34:38" ht="14.4">
      <c r="AH2342" s="306"/>
      <c r="AI2342" s="305"/>
      <c r="AJ2342" s="305"/>
      <c r="AK2342" s="307"/>
      <c r="AL2342" s="308"/>
    </row>
    <row r="2343" spans="34:38" ht="14.4">
      <c r="AH2343" s="306"/>
      <c r="AI2343" s="305"/>
      <c r="AJ2343" s="305"/>
      <c r="AK2343" s="307"/>
      <c r="AL2343" s="308"/>
    </row>
    <row r="2344" spans="34:38" ht="14.4">
      <c r="AH2344" s="306"/>
      <c r="AI2344" s="305"/>
      <c r="AJ2344" s="305"/>
      <c r="AK2344" s="307"/>
      <c r="AL2344" s="308"/>
    </row>
    <row r="2345" spans="34:38" ht="14.4">
      <c r="AH2345" s="306"/>
      <c r="AI2345" s="305"/>
      <c r="AJ2345" s="305"/>
      <c r="AK2345" s="307"/>
      <c r="AL2345" s="308"/>
    </row>
    <row r="2346" spans="34:38" ht="14.4">
      <c r="AH2346" s="306"/>
      <c r="AI2346" s="305"/>
      <c r="AJ2346" s="305"/>
      <c r="AK2346" s="307"/>
      <c r="AL2346" s="308"/>
    </row>
    <row r="2347" spans="34:38" ht="14.4">
      <c r="AH2347" s="306"/>
      <c r="AI2347" s="305"/>
      <c r="AJ2347" s="305"/>
      <c r="AK2347" s="307"/>
      <c r="AL2347" s="308"/>
    </row>
    <row r="2348" spans="34:38" ht="14.4">
      <c r="AH2348" s="306"/>
      <c r="AI2348" s="305"/>
      <c r="AJ2348" s="305"/>
      <c r="AK2348" s="307"/>
      <c r="AL2348" s="308"/>
    </row>
    <row r="2349" spans="34:38" ht="14.4">
      <c r="AH2349" s="306"/>
      <c r="AI2349" s="305"/>
      <c r="AJ2349" s="305"/>
      <c r="AK2349" s="307"/>
      <c r="AL2349" s="308"/>
    </row>
    <row r="2350" spans="34:38" ht="14.4">
      <c r="AH2350" s="306"/>
      <c r="AI2350" s="305"/>
      <c r="AJ2350" s="305"/>
      <c r="AK2350" s="307"/>
      <c r="AL2350" s="308"/>
    </row>
    <row r="2351" spans="34:38" ht="14.4">
      <c r="AH2351" s="306"/>
      <c r="AI2351" s="305"/>
      <c r="AJ2351" s="305"/>
      <c r="AK2351" s="307"/>
      <c r="AL2351" s="308"/>
    </row>
    <row r="2352" spans="34:38" ht="14.4">
      <c r="AH2352" s="306"/>
      <c r="AI2352" s="305"/>
      <c r="AJ2352" s="305"/>
      <c r="AK2352" s="307"/>
      <c r="AL2352" s="308"/>
    </row>
    <row r="2353" spans="34:38" ht="14.4">
      <c r="AH2353" s="306"/>
      <c r="AI2353" s="305"/>
      <c r="AJ2353" s="305"/>
      <c r="AK2353" s="307"/>
      <c r="AL2353" s="308"/>
    </row>
    <row r="2354" spans="34:38" ht="14.4">
      <c r="AH2354" s="306"/>
      <c r="AI2354" s="305"/>
      <c r="AJ2354" s="305"/>
      <c r="AK2354" s="307"/>
      <c r="AL2354" s="308"/>
    </row>
    <row r="2355" spans="34:38" ht="14.4">
      <c r="AH2355" s="306"/>
      <c r="AI2355" s="305"/>
      <c r="AJ2355" s="305"/>
      <c r="AK2355" s="307"/>
      <c r="AL2355" s="308"/>
    </row>
    <row r="2356" spans="34:38" ht="14.4">
      <c r="AH2356" s="306"/>
      <c r="AI2356" s="305"/>
      <c r="AJ2356" s="305"/>
      <c r="AK2356" s="307"/>
      <c r="AL2356" s="308"/>
    </row>
    <row r="2357" spans="34:38" ht="14.4">
      <c r="AH2357" s="306"/>
      <c r="AI2357" s="305"/>
      <c r="AJ2357" s="305"/>
      <c r="AK2357" s="307"/>
      <c r="AL2357" s="308"/>
    </row>
    <row r="2358" spans="34:38" ht="14.4">
      <c r="AH2358" s="306"/>
      <c r="AI2358" s="305"/>
      <c r="AJ2358" s="305"/>
      <c r="AK2358" s="307"/>
      <c r="AL2358" s="308"/>
    </row>
    <row r="2359" spans="34:38" ht="14.4">
      <c r="AH2359" s="306"/>
      <c r="AI2359" s="305"/>
      <c r="AJ2359" s="305"/>
      <c r="AK2359" s="307"/>
      <c r="AL2359" s="308"/>
    </row>
    <row r="2360" spans="34:38" ht="14.4">
      <c r="AH2360" s="306"/>
      <c r="AI2360" s="305"/>
      <c r="AJ2360" s="305"/>
      <c r="AK2360" s="307"/>
      <c r="AL2360" s="308"/>
    </row>
    <row r="2361" spans="34:38" ht="14.4">
      <c r="AH2361" s="306"/>
      <c r="AI2361" s="305"/>
      <c r="AJ2361" s="305"/>
      <c r="AK2361" s="307"/>
      <c r="AL2361" s="308"/>
    </row>
    <row r="2362" spans="34:38" ht="14.4">
      <c r="AH2362" s="306"/>
      <c r="AI2362" s="305"/>
      <c r="AJ2362" s="305"/>
      <c r="AK2362" s="307"/>
      <c r="AL2362" s="308"/>
    </row>
    <row r="2363" spans="34:38" ht="14.4">
      <c r="AH2363" s="306"/>
      <c r="AI2363" s="305"/>
      <c r="AJ2363" s="305"/>
      <c r="AK2363" s="307"/>
      <c r="AL2363" s="308"/>
    </row>
    <row r="2364" spans="34:38" ht="14.4">
      <c r="AH2364" s="306"/>
      <c r="AI2364" s="305"/>
      <c r="AJ2364" s="305"/>
      <c r="AK2364" s="307"/>
      <c r="AL2364" s="308"/>
    </row>
    <row r="2365" spans="34:38" ht="14.4">
      <c r="AH2365" s="306"/>
      <c r="AI2365" s="305"/>
      <c r="AJ2365" s="305"/>
      <c r="AK2365" s="307"/>
      <c r="AL2365" s="308"/>
    </row>
    <row r="2366" spans="34:38" ht="14.4">
      <c r="AH2366" s="306"/>
      <c r="AI2366" s="305"/>
      <c r="AJ2366" s="305"/>
      <c r="AK2366" s="307"/>
      <c r="AL2366" s="308"/>
    </row>
    <row r="2367" spans="34:38" ht="14.4">
      <c r="AH2367" s="306"/>
      <c r="AI2367" s="305"/>
      <c r="AJ2367" s="305"/>
      <c r="AK2367" s="307"/>
      <c r="AL2367" s="308"/>
    </row>
    <row r="2368" spans="34:38" ht="14.4">
      <c r="AH2368" s="306"/>
      <c r="AI2368" s="305"/>
      <c r="AJ2368" s="305"/>
      <c r="AK2368" s="307"/>
      <c r="AL2368" s="308"/>
    </row>
    <row r="2369" spans="34:38" ht="14.4">
      <c r="AH2369" s="306"/>
      <c r="AI2369" s="305"/>
      <c r="AJ2369" s="305"/>
      <c r="AK2369" s="307"/>
      <c r="AL2369" s="308"/>
    </row>
    <row r="2370" spans="34:38" ht="14.4">
      <c r="AH2370" s="306"/>
      <c r="AI2370" s="305"/>
      <c r="AJ2370" s="305"/>
      <c r="AK2370" s="307"/>
      <c r="AL2370" s="308"/>
    </row>
    <row r="2371" spans="34:38" ht="14.4">
      <c r="AH2371" s="306"/>
      <c r="AI2371" s="305"/>
      <c r="AJ2371" s="305"/>
      <c r="AK2371" s="307"/>
      <c r="AL2371" s="308"/>
    </row>
    <row r="2372" spans="34:38" ht="14.4">
      <c r="AH2372" s="306"/>
      <c r="AI2372" s="305"/>
      <c r="AJ2372" s="305"/>
      <c r="AK2372" s="307"/>
      <c r="AL2372" s="308"/>
    </row>
    <row r="2373" spans="34:38" ht="14.4">
      <c r="AH2373" s="306"/>
      <c r="AI2373" s="305"/>
      <c r="AJ2373" s="305"/>
      <c r="AK2373" s="307"/>
      <c r="AL2373" s="308"/>
    </row>
    <row r="2374" spans="34:38" ht="14.4">
      <c r="AH2374" s="306"/>
      <c r="AI2374" s="305"/>
      <c r="AJ2374" s="305"/>
      <c r="AK2374" s="307"/>
      <c r="AL2374" s="308"/>
    </row>
    <row r="2375" spans="34:38" ht="14.4">
      <c r="AH2375" s="306"/>
      <c r="AI2375" s="305"/>
      <c r="AJ2375" s="305"/>
      <c r="AK2375" s="307"/>
      <c r="AL2375" s="308"/>
    </row>
    <row r="2376" spans="34:38" ht="14.4">
      <c r="AH2376" s="306"/>
      <c r="AI2376" s="305"/>
      <c r="AJ2376" s="305"/>
      <c r="AK2376" s="307"/>
      <c r="AL2376" s="308"/>
    </row>
    <row r="2377" spans="34:38" ht="14.4">
      <c r="AH2377" s="306"/>
      <c r="AI2377" s="305"/>
      <c r="AJ2377" s="305"/>
      <c r="AK2377" s="307"/>
      <c r="AL2377" s="308"/>
    </row>
    <row r="2378" spans="34:38" ht="14.4">
      <c r="AH2378" s="306"/>
      <c r="AI2378" s="305"/>
      <c r="AJ2378" s="305"/>
      <c r="AK2378" s="307"/>
      <c r="AL2378" s="308"/>
    </row>
    <row r="2379" spans="34:38" ht="14.4">
      <c r="AH2379" s="306"/>
      <c r="AI2379" s="305"/>
      <c r="AJ2379" s="305"/>
      <c r="AK2379" s="307"/>
      <c r="AL2379" s="308"/>
    </row>
    <row r="2380" spans="34:38" ht="14.4">
      <c r="AH2380" s="306"/>
      <c r="AI2380" s="305"/>
      <c r="AJ2380" s="305"/>
      <c r="AK2380" s="307"/>
      <c r="AL2380" s="308"/>
    </row>
    <row r="2381" spans="34:38" ht="14.4">
      <c r="AH2381" s="306"/>
      <c r="AI2381" s="305"/>
      <c r="AJ2381" s="305"/>
      <c r="AK2381" s="307"/>
      <c r="AL2381" s="308"/>
    </row>
    <row r="2382" spans="34:38" ht="14.4">
      <c r="AH2382" s="306"/>
      <c r="AI2382" s="305"/>
      <c r="AJ2382" s="305"/>
      <c r="AK2382" s="307"/>
      <c r="AL2382" s="308"/>
    </row>
    <row r="2383" spans="34:38" ht="14.4">
      <c r="AH2383" s="306"/>
      <c r="AI2383" s="305"/>
      <c r="AJ2383" s="305"/>
      <c r="AK2383" s="307"/>
      <c r="AL2383" s="308"/>
    </row>
    <row r="2384" spans="34:38" ht="14.4">
      <c r="AH2384" s="306"/>
      <c r="AI2384" s="305"/>
      <c r="AJ2384" s="305"/>
      <c r="AK2384" s="307"/>
      <c r="AL2384" s="308"/>
    </row>
    <row r="2385" spans="34:38" ht="14.4">
      <c r="AH2385" s="306"/>
      <c r="AI2385" s="305"/>
      <c r="AJ2385" s="305"/>
      <c r="AK2385" s="307"/>
      <c r="AL2385" s="308"/>
    </row>
    <row r="2386" spans="34:38" ht="14.4">
      <c r="AH2386" s="306"/>
      <c r="AI2386" s="305"/>
      <c r="AJ2386" s="305"/>
      <c r="AK2386" s="307"/>
      <c r="AL2386" s="308"/>
    </row>
    <row r="2387" spans="34:38" ht="14.4">
      <c r="AH2387" s="306"/>
      <c r="AI2387" s="305"/>
      <c r="AJ2387" s="305"/>
      <c r="AK2387" s="307"/>
      <c r="AL2387" s="308"/>
    </row>
    <row r="2388" spans="34:38" ht="14.4">
      <c r="AH2388" s="306"/>
      <c r="AI2388" s="305"/>
      <c r="AJ2388" s="305"/>
      <c r="AK2388" s="307"/>
      <c r="AL2388" s="308"/>
    </row>
    <row r="2389" spans="34:38" ht="14.4">
      <c r="AH2389" s="306"/>
      <c r="AI2389" s="305"/>
      <c r="AJ2389" s="305"/>
      <c r="AK2389" s="307"/>
      <c r="AL2389" s="308"/>
    </row>
    <row r="2390" spans="34:38" ht="14.4">
      <c r="AH2390" s="306"/>
      <c r="AI2390" s="305"/>
      <c r="AJ2390" s="305"/>
      <c r="AK2390" s="307"/>
      <c r="AL2390" s="308"/>
    </row>
    <row r="2391" spans="34:38" ht="14.4">
      <c r="AH2391" s="306"/>
      <c r="AI2391" s="305"/>
      <c r="AJ2391" s="305"/>
      <c r="AK2391" s="307"/>
      <c r="AL2391" s="308"/>
    </row>
    <row r="2392" spans="34:38" ht="14.4">
      <c r="AH2392" s="306"/>
      <c r="AI2392" s="305"/>
      <c r="AJ2392" s="305"/>
      <c r="AK2392" s="307"/>
      <c r="AL2392" s="308"/>
    </row>
    <row r="2393" spans="34:38" ht="14.4">
      <c r="AH2393" s="306"/>
      <c r="AI2393" s="305"/>
      <c r="AJ2393" s="305"/>
      <c r="AK2393" s="307"/>
      <c r="AL2393" s="308"/>
    </row>
    <row r="2394" spans="34:38" ht="14.4">
      <c r="AH2394" s="306"/>
      <c r="AI2394" s="305"/>
      <c r="AJ2394" s="305"/>
      <c r="AK2394" s="307"/>
      <c r="AL2394" s="308"/>
    </row>
    <row r="2395" spans="34:38" ht="14.4">
      <c r="AH2395" s="306"/>
      <c r="AI2395" s="305"/>
      <c r="AJ2395" s="305"/>
      <c r="AK2395" s="307"/>
      <c r="AL2395" s="308"/>
    </row>
    <row r="2396" spans="34:38" ht="14.4">
      <c r="AH2396" s="306"/>
      <c r="AI2396" s="305"/>
      <c r="AJ2396" s="305"/>
      <c r="AK2396" s="307"/>
      <c r="AL2396" s="308"/>
    </row>
    <row r="2397" spans="34:38" ht="14.4">
      <c r="AH2397" s="306"/>
      <c r="AI2397" s="305"/>
      <c r="AJ2397" s="305"/>
      <c r="AK2397" s="307"/>
      <c r="AL2397" s="308"/>
    </row>
    <row r="2398" spans="34:38" ht="14.4">
      <c r="AH2398" s="306"/>
      <c r="AI2398" s="305"/>
      <c r="AJ2398" s="305"/>
      <c r="AK2398" s="307"/>
      <c r="AL2398" s="308"/>
    </row>
    <row r="2399" spans="34:38" ht="14.4">
      <c r="AH2399" s="306"/>
      <c r="AI2399" s="305"/>
      <c r="AJ2399" s="305"/>
      <c r="AK2399" s="307"/>
      <c r="AL2399" s="308"/>
    </row>
    <row r="2400" spans="34:38" ht="14.4">
      <c r="AH2400" s="306"/>
      <c r="AI2400" s="305"/>
      <c r="AJ2400" s="305"/>
      <c r="AK2400" s="307"/>
      <c r="AL2400" s="308"/>
    </row>
    <row r="2401" spans="34:38" ht="14.4">
      <c r="AH2401" s="306"/>
      <c r="AI2401" s="305"/>
      <c r="AJ2401" s="305"/>
      <c r="AK2401" s="307"/>
      <c r="AL2401" s="308"/>
    </row>
    <row r="2402" spans="34:38" ht="14.4">
      <c r="AH2402" s="306"/>
      <c r="AI2402" s="305"/>
      <c r="AJ2402" s="305"/>
      <c r="AK2402" s="307"/>
      <c r="AL2402" s="308"/>
    </row>
    <row r="2403" spans="34:38" ht="14.4">
      <c r="AH2403" s="306"/>
      <c r="AI2403" s="305"/>
      <c r="AJ2403" s="305"/>
      <c r="AK2403" s="307"/>
      <c r="AL2403" s="308"/>
    </row>
    <row r="2404" spans="34:38" ht="14.4">
      <c r="AH2404" s="306"/>
      <c r="AI2404" s="305"/>
      <c r="AJ2404" s="305"/>
      <c r="AK2404" s="307"/>
      <c r="AL2404" s="308"/>
    </row>
    <row r="2405" spans="34:38" ht="14.4">
      <c r="AH2405" s="306"/>
      <c r="AI2405" s="305"/>
      <c r="AJ2405" s="305"/>
      <c r="AK2405" s="307"/>
      <c r="AL2405" s="308"/>
    </row>
    <row r="2406" spans="34:38" ht="14.4">
      <c r="AH2406" s="306"/>
      <c r="AI2406" s="305"/>
      <c r="AJ2406" s="305"/>
      <c r="AK2406" s="307"/>
      <c r="AL2406" s="308"/>
    </row>
    <row r="2407" spans="34:38" ht="14.4">
      <c r="AH2407" s="306"/>
      <c r="AI2407" s="305"/>
      <c r="AJ2407" s="305"/>
      <c r="AK2407" s="307"/>
      <c r="AL2407" s="308"/>
    </row>
    <row r="2408" spans="34:38" ht="14.4">
      <c r="AH2408" s="306"/>
      <c r="AI2408" s="305"/>
      <c r="AJ2408" s="305"/>
      <c r="AK2408" s="307"/>
      <c r="AL2408" s="308"/>
    </row>
    <row r="2409" spans="34:38" ht="14.4">
      <c r="AH2409" s="306"/>
      <c r="AI2409" s="305"/>
      <c r="AJ2409" s="305"/>
      <c r="AK2409" s="307"/>
      <c r="AL2409" s="308"/>
    </row>
    <row r="2410" spans="34:38" ht="14.4">
      <c r="AH2410" s="306"/>
      <c r="AI2410" s="305"/>
      <c r="AJ2410" s="305"/>
      <c r="AK2410" s="307"/>
      <c r="AL2410" s="308"/>
    </row>
    <row r="2411" spans="34:38" ht="14.4">
      <c r="AH2411" s="306"/>
      <c r="AI2411" s="305"/>
      <c r="AJ2411" s="305"/>
      <c r="AK2411" s="307"/>
      <c r="AL2411" s="308"/>
    </row>
    <row r="2412" spans="34:38" ht="14.4">
      <c r="AH2412" s="306"/>
      <c r="AI2412" s="305"/>
      <c r="AJ2412" s="305"/>
      <c r="AK2412" s="307"/>
      <c r="AL2412" s="308"/>
    </row>
    <row r="2413" spans="34:38" ht="14.4">
      <c r="AH2413" s="306"/>
      <c r="AI2413" s="305"/>
      <c r="AJ2413" s="305"/>
      <c r="AK2413" s="307"/>
      <c r="AL2413" s="308"/>
    </row>
    <row r="2414" spans="34:38" ht="14.4">
      <c r="AH2414" s="306"/>
      <c r="AI2414" s="305"/>
      <c r="AJ2414" s="305"/>
      <c r="AK2414" s="307"/>
      <c r="AL2414" s="308"/>
    </row>
    <row r="2415" spans="34:38" ht="14.4">
      <c r="AH2415" s="306"/>
      <c r="AI2415" s="305"/>
      <c r="AJ2415" s="305"/>
      <c r="AK2415" s="307"/>
      <c r="AL2415" s="308"/>
    </row>
    <row r="2416" spans="34:38" ht="14.4">
      <c r="AH2416" s="306"/>
      <c r="AI2416" s="305"/>
      <c r="AJ2416" s="305"/>
      <c r="AK2416" s="307"/>
      <c r="AL2416" s="308"/>
    </row>
    <row r="2417" spans="34:38" ht="14.4">
      <c r="AH2417" s="306"/>
      <c r="AI2417" s="305"/>
      <c r="AJ2417" s="305"/>
      <c r="AK2417" s="307"/>
      <c r="AL2417" s="308"/>
    </row>
    <row r="2418" spans="34:38" ht="14.4">
      <c r="AH2418" s="306"/>
      <c r="AI2418" s="305"/>
      <c r="AJ2418" s="305"/>
      <c r="AK2418" s="307"/>
      <c r="AL2418" s="308"/>
    </row>
    <row r="2419" spans="34:38" ht="14.4">
      <c r="AH2419" s="306"/>
      <c r="AI2419" s="305"/>
      <c r="AJ2419" s="305"/>
      <c r="AK2419" s="307"/>
      <c r="AL2419" s="308"/>
    </row>
    <row r="2420" spans="34:38" ht="14.4">
      <c r="AH2420" s="306"/>
      <c r="AI2420" s="305"/>
      <c r="AJ2420" s="305"/>
      <c r="AK2420" s="307"/>
      <c r="AL2420" s="308"/>
    </row>
    <row r="2421" spans="34:38" ht="14.4">
      <c r="AH2421" s="306"/>
      <c r="AI2421" s="305"/>
      <c r="AJ2421" s="305"/>
      <c r="AK2421" s="307"/>
      <c r="AL2421" s="308"/>
    </row>
    <row r="2422" spans="34:38" ht="14.4">
      <c r="AH2422" s="306"/>
      <c r="AI2422" s="305"/>
      <c r="AJ2422" s="305"/>
      <c r="AK2422" s="307"/>
      <c r="AL2422" s="308"/>
    </row>
    <row r="2423" spans="34:38" ht="14.4">
      <c r="AH2423" s="306"/>
      <c r="AI2423" s="305"/>
      <c r="AJ2423" s="305"/>
      <c r="AK2423" s="307"/>
      <c r="AL2423" s="308"/>
    </row>
    <row r="2424" spans="34:38" ht="14.4">
      <c r="AH2424" s="306"/>
      <c r="AI2424" s="305"/>
      <c r="AJ2424" s="305"/>
      <c r="AK2424" s="307"/>
      <c r="AL2424" s="308"/>
    </row>
    <row r="2425" spans="34:38" ht="14.4">
      <c r="AH2425" s="306"/>
      <c r="AI2425" s="305"/>
      <c r="AJ2425" s="305"/>
      <c r="AK2425" s="307"/>
      <c r="AL2425" s="308"/>
    </row>
    <row r="2426" spans="34:38" ht="14.4">
      <c r="AH2426" s="306"/>
      <c r="AI2426" s="305"/>
      <c r="AJ2426" s="305"/>
      <c r="AK2426" s="307"/>
      <c r="AL2426" s="308"/>
    </row>
    <row r="2427" spans="34:38" ht="14.4">
      <c r="AH2427" s="306"/>
      <c r="AI2427" s="305"/>
      <c r="AJ2427" s="305"/>
      <c r="AK2427" s="307"/>
      <c r="AL2427" s="308"/>
    </row>
    <row r="2428" spans="34:38" ht="14.4">
      <c r="AH2428" s="306"/>
      <c r="AI2428" s="305"/>
      <c r="AJ2428" s="305"/>
      <c r="AK2428" s="307"/>
      <c r="AL2428" s="308"/>
    </row>
    <row r="2429" spans="34:38" ht="14.4">
      <c r="AH2429" s="306"/>
      <c r="AI2429" s="305"/>
      <c r="AJ2429" s="305"/>
      <c r="AK2429" s="307"/>
      <c r="AL2429" s="308"/>
    </row>
    <row r="2430" spans="34:38" ht="14.4">
      <c r="AH2430" s="306"/>
      <c r="AI2430" s="305"/>
      <c r="AJ2430" s="305"/>
      <c r="AK2430" s="307"/>
      <c r="AL2430" s="308"/>
    </row>
    <row r="2431" spans="34:38" ht="14.4">
      <c r="AH2431" s="306"/>
      <c r="AI2431" s="305"/>
      <c r="AJ2431" s="305"/>
      <c r="AK2431" s="307"/>
      <c r="AL2431" s="308"/>
    </row>
    <row r="2432" spans="34:38" ht="14.4">
      <c r="AH2432" s="306"/>
      <c r="AI2432" s="305"/>
      <c r="AJ2432" s="305"/>
      <c r="AK2432" s="307"/>
      <c r="AL2432" s="308"/>
    </row>
    <row r="2433" spans="34:38" ht="14.4">
      <c r="AH2433" s="306"/>
      <c r="AI2433" s="305"/>
      <c r="AJ2433" s="305"/>
      <c r="AK2433" s="307"/>
      <c r="AL2433" s="308"/>
    </row>
    <row r="2434" spans="34:38" ht="14.4">
      <c r="AH2434" s="306"/>
      <c r="AI2434" s="305"/>
      <c r="AJ2434" s="305"/>
      <c r="AK2434" s="307"/>
      <c r="AL2434" s="308"/>
    </row>
    <row r="2435" spans="34:38" ht="14.4">
      <c r="AH2435" s="306"/>
      <c r="AI2435" s="305"/>
      <c r="AJ2435" s="305"/>
      <c r="AK2435" s="307"/>
      <c r="AL2435" s="308"/>
    </row>
    <row r="2436" spans="34:38" ht="14.4">
      <c r="AH2436" s="306"/>
      <c r="AI2436" s="305"/>
      <c r="AJ2436" s="305"/>
      <c r="AK2436" s="307"/>
      <c r="AL2436" s="308"/>
    </row>
    <row r="2437" spans="34:38" ht="14.4">
      <c r="AH2437" s="306"/>
      <c r="AI2437" s="305"/>
      <c r="AJ2437" s="305"/>
      <c r="AK2437" s="307"/>
      <c r="AL2437" s="308"/>
    </row>
    <row r="2438" spans="34:38" ht="14.4">
      <c r="AH2438" s="306"/>
      <c r="AI2438" s="305"/>
      <c r="AJ2438" s="305"/>
      <c r="AK2438" s="307"/>
      <c r="AL2438" s="308"/>
    </row>
    <row r="2439" spans="34:38" ht="14.4">
      <c r="AH2439" s="306"/>
      <c r="AI2439" s="305"/>
      <c r="AJ2439" s="305"/>
      <c r="AK2439" s="307"/>
      <c r="AL2439" s="308"/>
    </row>
    <row r="2440" spans="34:38" ht="14.4">
      <c r="AH2440" s="306"/>
      <c r="AI2440" s="305"/>
      <c r="AJ2440" s="305"/>
      <c r="AK2440" s="307"/>
      <c r="AL2440" s="308"/>
    </row>
    <row r="2441" spans="34:38" ht="14.4">
      <c r="AH2441" s="306"/>
      <c r="AI2441" s="305"/>
      <c r="AJ2441" s="305"/>
      <c r="AK2441" s="307"/>
      <c r="AL2441" s="308"/>
    </row>
    <row r="2442" spans="34:38" ht="14.4">
      <c r="AH2442" s="306"/>
      <c r="AI2442" s="305"/>
      <c r="AJ2442" s="305"/>
      <c r="AK2442" s="307"/>
      <c r="AL2442" s="308"/>
    </row>
    <row r="2443" spans="34:38" ht="14.4">
      <c r="AH2443" s="306"/>
      <c r="AI2443" s="305"/>
      <c r="AJ2443" s="305"/>
      <c r="AK2443" s="307"/>
      <c r="AL2443" s="308"/>
    </row>
    <row r="2444" spans="34:38" ht="14.4">
      <c r="AH2444" s="306"/>
      <c r="AI2444" s="305"/>
      <c r="AJ2444" s="305"/>
      <c r="AK2444" s="307"/>
      <c r="AL2444" s="308"/>
    </row>
    <row r="2445" spans="34:38" ht="14.4">
      <c r="AH2445" s="306"/>
      <c r="AI2445" s="305"/>
      <c r="AJ2445" s="305"/>
      <c r="AK2445" s="307"/>
      <c r="AL2445" s="308"/>
    </row>
    <row r="2446" spans="34:38" ht="14.4">
      <c r="AH2446" s="306"/>
      <c r="AI2446" s="305"/>
      <c r="AJ2446" s="305"/>
      <c r="AK2446" s="307"/>
      <c r="AL2446" s="308"/>
    </row>
    <row r="2447" spans="34:38" ht="14.4">
      <c r="AH2447" s="306"/>
      <c r="AI2447" s="305"/>
      <c r="AJ2447" s="305"/>
      <c r="AK2447" s="307"/>
      <c r="AL2447" s="308"/>
    </row>
    <row r="2448" spans="34:38" ht="14.4">
      <c r="AH2448" s="306"/>
      <c r="AI2448" s="305"/>
      <c r="AJ2448" s="305"/>
      <c r="AK2448" s="307"/>
      <c r="AL2448" s="308"/>
    </row>
    <row r="2449" spans="34:38" ht="14.4">
      <c r="AH2449" s="306"/>
      <c r="AI2449" s="305"/>
      <c r="AJ2449" s="305"/>
      <c r="AK2449" s="307"/>
      <c r="AL2449" s="308"/>
    </row>
    <row r="2450" spans="34:38" ht="14.4">
      <c r="AH2450" s="306"/>
      <c r="AI2450" s="305"/>
      <c r="AJ2450" s="305"/>
      <c r="AK2450" s="307"/>
      <c r="AL2450" s="308"/>
    </row>
    <row r="2451" spans="34:38" ht="14.4">
      <c r="AH2451" s="306"/>
      <c r="AI2451" s="305"/>
      <c r="AJ2451" s="305"/>
      <c r="AK2451" s="307"/>
      <c r="AL2451" s="308"/>
    </row>
    <row r="2452" spans="34:38" ht="14.4">
      <c r="AH2452" s="306"/>
      <c r="AI2452" s="305"/>
      <c r="AJ2452" s="305"/>
      <c r="AK2452" s="307"/>
      <c r="AL2452" s="308"/>
    </row>
    <row r="2453" spans="34:38" ht="14.4">
      <c r="AH2453" s="306"/>
      <c r="AI2453" s="305"/>
      <c r="AJ2453" s="305"/>
      <c r="AK2453" s="307"/>
      <c r="AL2453" s="308"/>
    </row>
    <row r="2454" spans="34:38" ht="14.4">
      <c r="AH2454" s="306"/>
      <c r="AI2454" s="305"/>
      <c r="AJ2454" s="305"/>
      <c r="AK2454" s="307"/>
      <c r="AL2454" s="308"/>
    </row>
    <row r="2455" spans="34:38" ht="14.4">
      <c r="AH2455" s="306"/>
      <c r="AI2455" s="305"/>
      <c r="AJ2455" s="305"/>
      <c r="AK2455" s="307"/>
      <c r="AL2455" s="308"/>
    </row>
    <row r="2456" spans="34:38" ht="14.4">
      <c r="AH2456" s="306"/>
      <c r="AI2456" s="305"/>
      <c r="AJ2456" s="305"/>
      <c r="AK2456" s="307"/>
      <c r="AL2456" s="308"/>
    </row>
    <row r="2457" spans="34:38" ht="14.4">
      <c r="AH2457" s="306"/>
      <c r="AI2457" s="305"/>
      <c r="AJ2457" s="305"/>
      <c r="AK2457" s="307"/>
      <c r="AL2457" s="308"/>
    </row>
    <row r="2458" spans="34:38" ht="14.4">
      <c r="AH2458" s="306"/>
      <c r="AI2458" s="305"/>
      <c r="AJ2458" s="305"/>
      <c r="AK2458" s="307"/>
      <c r="AL2458" s="308"/>
    </row>
    <row r="2459" spans="34:38" ht="14.4">
      <c r="AH2459" s="306"/>
      <c r="AI2459" s="305"/>
      <c r="AJ2459" s="305"/>
      <c r="AK2459" s="307"/>
      <c r="AL2459" s="308"/>
    </row>
    <row r="2460" spans="34:38" ht="14.4">
      <c r="AH2460" s="306"/>
      <c r="AI2460" s="305"/>
      <c r="AJ2460" s="305"/>
      <c r="AK2460" s="307"/>
      <c r="AL2460" s="308"/>
    </row>
    <row r="2461" spans="34:38" ht="14.4">
      <c r="AH2461" s="306"/>
      <c r="AI2461" s="305"/>
      <c r="AJ2461" s="305"/>
      <c r="AK2461" s="307"/>
      <c r="AL2461" s="308"/>
    </row>
    <row r="2462" spans="34:38" ht="14.4">
      <c r="AH2462" s="306"/>
      <c r="AI2462" s="305"/>
      <c r="AJ2462" s="305"/>
      <c r="AK2462" s="307"/>
      <c r="AL2462" s="308"/>
    </row>
    <row r="2463" spans="34:38" ht="14.4">
      <c r="AH2463" s="306"/>
      <c r="AI2463" s="305"/>
      <c r="AJ2463" s="305"/>
      <c r="AK2463" s="307"/>
      <c r="AL2463" s="308"/>
    </row>
    <row r="2464" spans="34:38" ht="14.4">
      <c r="AH2464" s="306"/>
      <c r="AI2464" s="305"/>
      <c r="AJ2464" s="305"/>
      <c r="AK2464" s="307"/>
      <c r="AL2464" s="308"/>
    </row>
    <row r="2465" spans="34:38" ht="14.4">
      <c r="AH2465" s="306"/>
      <c r="AI2465" s="305"/>
      <c r="AJ2465" s="305"/>
      <c r="AK2465" s="307"/>
      <c r="AL2465" s="308"/>
    </row>
    <row r="2466" spans="34:38" ht="14.4">
      <c r="AH2466" s="306"/>
      <c r="AI2466" s="305"/>
      <c r="AJ2466" s="305"/>
      <c r="AK2466" s="307"/>
      <c r="AL2466" s="308"/>
    </row>
    <row r="2467" spans="34:38" ht="14.4">
      <c r="AH2467" s="306"/>
      <c r="AI2467" s="305"/>
      <c r="AJ2467" s="305"/>
      <c r="AK2467" s="307"/>
      <c r="AL2467" s="308"/>
    </row>
    <row r="2468" spans="34:38" ht="14.4">
      <c r="AH2468" s="306"/>
      <c r="AI2468" s="305"/>
      <c r="AJ2468" s="305"/>
      <c r="AK2468" s="307"/>
      <c r="AL2468" s="308"/>
    </row>
    <row r="2469" spans="34:38" ht="14.4">
      <c r="AH2469" s="306"/>
      <c r="AI2469" s="305"/>
      <c r="AJ2469" s="305"/>
      <c r="AK2469" s="307"/>
      <c r="AL2469" s="308"/>
    </row>
    <row r="2470" spans="34:38" ht="14.4">
      <c r="AH2470" s="306"/>
      <c r="AI2470" s="305"/>
      <c r="AJ2470" s="305"/>
      <c r="AK2470" s="307"/>
      <c r="AL2470" s="308"/>
    </row>
    <row r="2471" spans="34:38" ht="14.4">
      <c r="AH2471" s="306"/>
      <c r="AI2471" s="305"/>
      <c r="AJ2471" s="305"/>
      <c r="AK2471" s="307"/>
      <c r="AL2471" s="308"/>
    </row>
    <row r="2472" spans="34:38" ht="14.4">
      <c r="AH2472" s="306"/>
      <c r="AI2472" s="305"/>
      <c r="AJ2472" s="305"/>
      <c r="AK2472" s="307"/>
      <c r="AL2472" s="308"/>
    </row>
    <row r="2473" spans="34:38" ht="14.4">
      <c r="AH2473" s="306"/>
      <c r="AI2473" s="305"/>
      <c r="AJ2473" s="305"/>
      <c r="AK2473" s="307"/>
      <c r="AL2473" s="308"/>
    </row>
    <row r="2474" spans="34:38" ht="14.4">
      <c r="AH2474" s="306"/>
      <c r="AI2474" s="305"/>
      <c r="AJ2474" s="305"/>
      <c r="AK2474" s="307"/>
      <c r="AL2474" s="308"/>
    </row>
    <row r="2475" spans="34:38" ht="14.4">
      <c r="AH2475" s="306"/>
      <c r="AI2475" s="305"/>
      <c r="AJ2475" s="305"/>
      <c r="AK2475" s="307"/>
      <c r="AL2475" s="308"/>
    </row>
    <row r="2476" spans="34:38" ht="14.4">
      <c r="AH2476" s="306"/>
      <c r="AI2476" s="305"/>
      <c r="AJ2476" s="305"/>
      <c r="AK2476" s="307"/>
      <c r="AL2476" s="308"/>
    </row>
    <row r="2477" spans="34:38" ht="14.4">
      <c r="AH2477" s="306"/>
      <c r="AI2477" s="305"/>
      <c r="AJ2477" s="305"/>
      <c r="AK2477" s="307"/>
      <c r="AL2477" s="308"/>
    </row>
    <row r="2478" spans="34:38" ht="14.4">
      <c r="AH2478" s="306"/>
      <c r="AI2478" s="305"/>
      <c r="AJ2478" s="305"/>
      <c r="AK2478" s="307"/>
      <c r="AL2478" s="308"/>
    </row>
    <row r="2479" spans="34:38" ht="14.4">
      <c r="AH2479" s="306"/>
      <c r="AI2479" s="305"/>
      <c r="AJ2479" s="305"/>
      <c r="AK2479" s="307"/>
      <c r="AL2479" s="308"/>
    </row>
    <row r="2480" spans="34:38" ht="14.4">
      <c r="AH2480" s="306"/>
      <c r="AI2480" s="305"/>
      <c r="AJ2480" s="305"/>
      <c r="AK2480" s="307"/>
      <c r="AL2480" s="308"/>
    </row>
    <row r="2481" spans="34:38" ht="14.4">
      <c r="AH2481" s="306"/>
      <c r="AI2481" s="305"/>
      <c r="AJ2481" s="305"/>
      <c r="AK2481" s="307"/>
      <c r="AL2481" s="308"/>
    </row>
    <row r="2482" spans="34:38" ht="14.4">
      <c r="AH2482" s="306"/>
      <c r="AI2482" s="305"/>
      <c r="AJ2482" s="305"/>
      <c r="AK2482" s="307"/>
      <c r="AL2482" s="308"/>
    </row>
    <row r="2483" spans="34:38" ht="14.4">
      <c r="AH2483" s="306"/>
      <c r="AI2483" s="305"/>
      <c r="AJ2483" s="305"/>
      <c r="AK2483" s="307"/>
      <c r="AL2483" s="308"/>
    </row>
    <row r="2484" spans="34:38" ht="14.4">
      <c r="AH2484" s="306"/>
      <c r="AI2484" s="305"/>
      <c r="AJ2484" s="305"/>
      <c r="AK2484" s="307"/>
      <c r="AL2484" s="308"/>
    </row>
    <row r="2485" spans="34:38" ht="14.4">
      <c r="AH2485" s="306"/>
      <c r="AI2485" s="305"/>
      <c r="AJ2485" s="305"/>
      <c r="AK2485" s="307"/>
      <c r="AL2485" s="308"/>
    </row>
    <row r="2486" spans="34:38" ht="14.4">
      <c r="AH2486" s="306"/>
      <c r="AI2486" s="305"/>
      <c r="AJ2486" s="305"/>
      <c r="AK2486" s="307"/>
      <c r="AL2486" s="308"/>
    </row>
    <row r="2487" spans="34:38" ht="14.4">
      <c r="AH2487" s="306"/>
      <c r="AI2487" s="305"/>
      <c r="AJ2487" s="305"/>
      <c r="AK2487" s="307"/>
      <c r="AL2487" s="308"/>
    </row>
    <row r="2488" spans="34:38" ht="14.4">
      <c r="AH2488" s="306"/>
      <c r="AI2488" s="305"/>
      <c r="AJ2488" s="305"/>
      <c r="AK2488" s="307"/>
      <c r="AL2488" s="308"/>
    </row>
    <row r="2489" spans="34:38" ht="14.4">
      <c r="AH2489" s="306"/>
      <c r="AI2489" s="305"/>
      <c r="AJ2489" s="305"/>
      <c r="AK2489" s="307"/>
      <c r="AL2489" s="308"/>
    </row>
    <row r="2490" spans="34:38" ht="14.4">
      <c r="AH2490" s="306"/>
      <c r="AI2490" s="305"/>
      <c r="AJ2490" s="305"/>
      <c r="AK2490" s="307"/>
      <c r="AL2490" s="308"/>
    </row>
    <row r="2491" spans="34:38" ht="14.4">
      <c r="AH2491" s="306"/>
      <c r="AI2491" s="305"/>
      <c r="AJ2491" s="305"/>
      <c r="AK2491" s="307"/>
      <c r="AL2491" s="308"/>
    </row>
    <row r="2492" spans="34:38" ht="14.4">
      <c r="AH2492" s="306"/>
      <c r="AI2492" s="305"/>
      <c r="AJ2492" s="305"/>
      <c r="AK2492" s="307"/>
      <c r="AL2492" s="308"/>
    </row>
    <row r="2493" spans="34:38" ht="14.4">
      <c r="AH2493" s="306"/>
      <c r="AI2493" s="305"/>
      <c r="AJ2493" s="305"/>
      <c r="AK2493" s="307"/>
      <c r="AL2493" s="308"/>
    </row>
    <row r="2494" spans="34:38" ht="14.4">
      <c r="AH2494" s="306"/>
      <c r="AI2494" s="305"/>
      <c r="AJ2494" s="305"/>
      <c r="AK2494" s="307"/>
      <c r="AL2494" s="308"/>
    </row>
    <row r="2495" spans="34:38" ht="14.4">
      <c r="AH2495" s="306"/>
      <c r="AI2495" s="305"/>
      <c r="AJ2495" s="305"/>
      <c r="AK2495" s="307"/>
      <c r="AL2495" s="308"/>
    </row>
    <row r="2496" spans="34:38" ht="14.4">
      <c r="AH2496" s="306"/>
      <c r="AI2496" s="305"/>
      <c r="AJ2496" s="305"/>
      <c r="AK2496" s="307"/>
      <c r="AL2496" s="308"/>
    </row>
    <row r="2497" spans="34:38" ht="14.4">
      <c r="AH2497" s="306"/>
      <c r="AI2497" s="305"/>
      <c r="AJ2497" s="305"/>
      <c r="AK2497" s="307"/>
      <c r="AL2497" s="308"/>
    </row>
    <row r="2498" spans="34:38" ht="14.4">
      <c r="AH2498" s="306"/>
      <c r="AI2498" s="305"/>
      <c r="AJ2498" s="305"/>
      <c r="AK2498" s="307"/>
      <c r="AL2498" s="308"/>
    </row>
    <row r="2499" spans="34:38" ht="14.4">
      <c r="AH2499" s="306"/>
      <c r="AI2499" s="305"/>
      <c r="AJ2499" s="305"/>
      <c r="AK2499" s="307"/>
      <c r="AL2499" s="308"/>
    </row>
    <row r="2500" spans="34:38" ht="14.4">
      <c r="AH2500" s="306"/>
      <c r="AI2500" s="305"/>
      <c r="AJ2500" s="305"/>
      <c r="AK2500" s="307"/>
      <c r="AL2500" s="308"/>
    </row>
    <row r="2501" spans="34:38" ht="14.4">
      <c r="AH2501" s="306"/>
      <c r="AI2501" s="305"/>
      <c r="AJ2501" s="305"/>
      <c r="AK2501" s="307"/>
      <c r="AL2501" s="308"/>
    </row>
    <row r="2502" spans="34:38" ht="14.4">
      <c r="AH2502" s="306"/>
      <c r="AI2502" s="305"/>
      <c r="AJ2502" s="305"/>
      <c r="AK2502" s="307"/>
      <c r="AL2502" s="308"/>
    </row>
    <row r="2503" spans="34:38" ht="14.4">
      <c r="AH2503" s="306"/>
      <c r="AI2503" s="305"/>
      <c r="AJ2503" s="305"/>
      <c r="AK2503" s="307"/>
      <c r="AL2503" s="308"/>
    </row>
    <row r="2504" spans="34:38" ht="14.4">
      <c r="AH2504" s="306"/>
      <c r="AI2504" s="305"/>
      <c r="AJ2504" s="305"/>
      <c r="AK2504" s="307"/>
      <c r="AL2504" s="308"/>
    </row>
    <row r="2505" spans="34:38" ht="14.4">
      <c r="AH2505" s="306"/>
      <c r="AI2505" s="305"/>
      <c r="AJ2505" s="305"/>
      <c r="AK2505" s="307"/>
      <c r="AL2505" s="308"/>
    </row>
    <row r="2506" spans="34:38" ht="14.4">
      <c r="AH2506" s="306"/>
      <c r="AI2506" s="305"/>
      <c r="AJ2506" s="305"/>
      <c r="AK2506" s="307"/>
      <c r="AL2506" s="308"/>
    </row>
    <row r="2507" spans="34:38" ht="14.4">
      <c r="AH2507" s="306"/>
      <c r="AI2507" s="305"/>
      <c r="AJ2507" s="305"/>
      <c r="AK2507" s="307"/>
      <c r="AL2507" s="308"/>
    </row>
    <row r="2508" spans="34:38" ht="14.4">
      <c r="AH2508" s="306"/>
      <c r="AI2508" s="305"/>
      <c r="AJ2508" s="305"/>
      <c r="AK2508" s="307"/>
      <c r="AL2508" s="308"/>
    </row>
    <row r="2509" spans="34:38" ht="14.4">
      <c r="AH2509" s="306"/>
      <c r="AI2509" s="305"/>
      <c r="AJ2509" s="305"/>
      <c r="AK2509" s="307"/>
      <c r="AL2509" s="308"/>
    </row>
    <row r="2510" spans="34:38" ht="14.4">
      <c r="AH2510" s="306"/>
      <c r="AI2510" s="305"/>
      <c r="AJ2510" s="305"/>
      <c r="AK2510" s="307"/>
      <c r="AL2510" s="308"/>
    </row>
    <row r="2511" spans="34:38" ht="14.4">
      <c r="AH2511" s="306"/>
      <c r="AI2511" s="305"/>
      <c r="AJ2511" s="305"/>
      <c r="AK2511" s="307"/>
      <c r="AL2511" s="308"/>
    </row>
    <row r="2512" spans="34:38" ht="14.4">
      <c r="AH2512" s="306"/>
      <c r="AI2512" s="305"/>
      <c r="AJ2512" s="305"/>
      <c r="AK2512" s="307"/>
      <c r="AL2512" s="308"/>
    </row>
    <row r="2513" spans="34:38" ht="14.4">
      <c r="AH2513" s="306"/>
      <c r="AI2513" s="305"/>
      <c r="AJ2513" s="305"/>
      <c r="AK2513" s="307"/>
      <c r="AL2513" s="308"/>
    </row>
    <row r="2514" spans="34:38" ht="14.4">
      <c r="AH2514" s="306"/>
      <c r="AI2514" s="305"/>
      <c r="AJ2514" s="305"/>
      <c r="AK2514" s="307"/>
      <c r="AL2514" s="308"/>
    </row>
    <row r="2515" spans="34:38" ht="14.4">
      <c r="AH2515" s="306"/>
      <c r="AI2515" s="305"/>
      <c r="AJ2515" s="305"/>
      <c r="AK2515" s="307"/>
      <c r="AL2515" s="308"/>
    </row>
    <row r="2516" spans="34:38" ht="14.4">
      <c r="AH2516" s="306"/>
      <c r="AI2516" s="305"/>
      <c r="AJ2516" s="305"/>
      <c r="AK2516" s="307"/>
      <c r="AL2516" s="308"/>
    </row>
    <row r="2517" spans="34:38" ht="14.4">
      <c r="AH2517" s="306"/>
      <c r="AI2517" s="305"/>
      <c r="AJ2517" s="305"/>
      <c r="AK2517" s="307"/>
      <c r="AL2517" s="308"/>
    </row>
    <row r="2518" spans="34:38" ht="14.4">
      <c r="AH2518" s="306"/>
      <c r="AI2518" s="305"/>
      <c r="AJ2518" s="305"/>
      <c r="AK2518" s="307"/>
      <c r="AL2518" s="308"/>
    </row>
    <row r="2519" spans="34:38" ht="14.4">
      <c r="AH2519" s="306"/>
      <c r="AI2519" s="305"/>
      <c r="AJ2519" s="305"/>
      <c r="AK2519" s="307"/>
      <c r="AL2519" s="308"/>
    </row>
    <row r="2520" spans="34:38" ht="14.4">
      <c r="AH2520" s="306"/>
      <c r="AI2520" s="305"/>
      <c r="AJ2520" s="305"/>
      <c r="AK2520" s="307"/>
      <c r="AL2520" s="308"/>
    </row>
    <row r="2521" spans="34:38" ht="14.4">
      <c r="AH2521" s="306"/>
      <c r="AI2521" s="305"/>
      <c r="AJ2521" s="305"/>
      <c r="AK2521" s="307"/>
      <c r="AL2521" s="308"/>
    </row>
    <row r="2522" spans="34:38" ht="14.4">
      <c r="AH2522" s="306"/>
      <c r="AI2522" s="305"/>
      <c r="AJ2522" s="305"/>
      <c r="AK2522" s="307"/>
      <c r="AL2522" s="308"/>
    </row>
    <row r="2523" spans="34:38" ht="14.4">
      <c r="AH2523" s="306"/>
      <c r="AI2523" s="305"/>
      <c r="AJ2523" s="305"/>
      <c r="AK2523" s="307"/>
      <c r="AL2523" s="308"/>
    </row>
    <row r="2524" spans="34:38" ht="14.4">
      <c r="AH2524" s="306"/>
      <c r="AI2524" s="305"/>
      <c r="AJ2524" s="305"/>
      <c r="AK2524" s="307"/>
      <c r="AL2524" s="308"/>
    </row>
    <row r="2525" spans="34:38" ht="14.4">
      <c r="AH2525" s="306"/>
      <c r="AI2525" s="305"/>
      <c r="AJ2525" s="305"/>
      <c r="AK2525" s="307"/>
      <c r="AL2525" s="308"/>
    </row>
    <row r="2526" spans="34:38" ht="14.4">
      <c r="AH2526" s="306"/>
      <c r="AI2526" s="305"/>
      <c r="AJ2526" s="305"/>
      <c r="AK2526" s="307"/>
      <c r="AL2526" s="308"/>
    </row>
    <row r="2527" spans="34:38" ht="14.4">
      <c r="AH2527" s="306"/>
      <c r="AI2527" s="305"/>
      <c r="AJ2527" s="305"/>
      <c r="AK2527" s="307"/>
      <c r="AL2527" s="308"/>
    </row>
    <row r="2528" spans="34:38" ht="14.4">
      <c r="AH2528" s="306"/>
      <c r="AI2528" s="305"/>
      <c r="AJ2528" s="305"/>
      <c r="AK2528" s="307"/>
      <c r="AL2528" s="308"/>
    </row>
    <row r="2529" spans="34:38" ht="14.4">
      <c r="AH2529" s="306"/>
      <c r="AI2529" s="305"/>
      <c r="AJ2529" s="305"/>
      <c r="AK2529" s="307"/>
      <c r="AL2529" s="308"/>
    </row>
    <row r="2530" spans="34:38" ht="14.4">
      <c r="AH2530" s="306"/>
      <c r="AI2530" s="305"/>
      <c r="AJ2530" s="305"/>
      <c r="AK2530" s="307"/>
      <c r="AL2530" s="308"/>
    </row>
    <row r="2531" spans="34:38" ht="14.4">
      <c r="AH2531" s="306"/>
      <c r="AI2531" s="305"/>
      <c r="AJ2531" s="305"/>
      <c r="AK2531" s="307"/>
      <c r="AL2531" s="308"/>
    </row>
    <row r="2532" spans="34:38" ht="14.4">
      <c r="AH2532" s="306"/>
      <c r="AI2532" s="305"/>
      <c r="AJ2532" s="305"/>
      <c r="AK2532" s="307"/>
      <c r="AL2532" s="308"/>
    </row>
    <row r="2533" spans="34:38" ht="14.4">
      <c r="AH2533" s="306"/>
      <c r="AI2533" s="305"/>
      <c r="AJ2533" s="305"/>
      <c r="AK2533" s="307"/>
      <c r="AL2533" s="308"/>
    </row>
    <row r="2534" spans="34:38" ht="14.4">
      <c r="AH2534" s="306"/>
      <c r="AI2534" s="305"/>
      <c r="AJ2534" s="305"/>
      <c r="AK2534" s="307"/>
      <c r="AL2534" s="308"/>
    </row>
    <row r="2535" spans="34:38" ht="14.4">
      <c r="AH2535" s="306"/>
      <c r="AI2535" s="305"/>
      <c r="AJ2535" s="305"/>
      <c r="AK2535" s="307"/>
      <c r="AL2535" s="308"/>
    </row>
    <row r="2536" spans="34:38" ht="14.4">
      <c r="AH2536" s="306"/>
      <c r="AI2536" s="305"/>
      <c r="AJ2536" s="305"/>
      <c r="AK2536" s="307"/>
      <c r="AL2536" s="308"/>
    </row>
    <row r="2537" spans="34:38" ht="14.4">
      <c r="AH2537" s="306"/>
      <c r="AI2537" s="305"/>
      <c r="AJ2537" s="305"/>
      <c r="AK2537" s="307"/>
      <c r="AL2537" s="308"/>
    </row>
    <row r="2538" spans="34:38" ht="14.4">
      <c r="AH2538" s="306"/>
      <c r="AI2538" s="305"/>
      <c r="AJ2538" s="305"/>
      <c r="AK2538" s="307"/>
      <c r="AL2538" s="308"/>
    </row>
    <row r="2539" spans="34:38" ht="14.4">
      <c r="AH2539" s="306"/>
      <c r="AI2539" s="305"/>
      <c r="AJ2539" s="305"/>
      <c r="AK2539" s="307"/>
      <c r="AL2539" s="308"/>
    </row>
    <row r="2540" spans="34:38" ht="14.4">
      <c r="AH2540" s="306"/>
      <c r="AI2540" s="305"/>
      <c r="AJ2540" s="305"/>
      <c r="AK2540" s="307"/>
      <c r="AL2540" s="308"/>
    </row>
    <row r="2541" spans="34:38" ht="14.4">
      <c r="AH2541" s="306"/>
      <c r="AI2541" s="305"/>
      <c r="AJ2541" s="305"/>
      <c r="AK2541" s="307"/>
      <c r="AL2541" s="308"/>
    </row>
    <row r="2542" spans="34:38" ht="14.4">
      <c r="AH2542" s="306"/>
      <c r="AI2542" s="305"/>
      <c r="AJ2542" s="305"/>
      <c r="AK2542" s="307"/>
      <c r="AL2542" s="308"/>
    </row>
    <row r="2543" spans="34:38" ht="14.4">
      <c r="AH2543" s="306"/>
      <c r="AI2543" s="305"/>
      <c r="AJ2543" s="305"/>
      <c r="AK2543" s="307"/>
      <c r="AL2543" s="308"/>
    </row>
    <row r="2544" spans="34:38" ht="14.4">
      <c r="AH2544" s="306"/>
      <c r="AI2544" s="305"/>
      <c r="AJ2544" s="305"/>
      <c r="AK2544" s="307"/>
      <c r="AL2544" s="308"/>
    </row>
    <row r="2545" spans="34:38" ht="14.4">
      <c r="AH2545" s="306"/>
      <c r="AI2545" s="305"/>
      <c r="AJ2545" s="305"/>
      <c r="AK2545" s="307"/>
      <c r="AL2545" s="308"/>
    </row>
    <row r="2546" spans="34:38" ht="14.4">
      <c r="AH2546" s="306"/>
      <c r="AI2546" s="305"/>
      <c r="AJ2546" s="305"/>
      <c r="AK2546" s="307"/>
      <c r="AL2546" s="308"/>
    </row>
    <row r="2547" spans="34:38" ht="14.4">
      <c r="AH2547" s="306"/>
      <c r="AI2547" s="305"/>
      <c r="AJ2547" s="305"/>
      <c r="AK2547" s="307"/>
      <c r="AL2547" s="308"/>
    </row>
    <row r="2548" spans="34:38" ht="14.4">
      <c r="AH2548" s="306"/>
      <c r="AI2548" s="305"/>
      <c r="AJ2548" s="305"/>
      <c r="AK2548" s="307"/>
      <c r="AL2548" s="308"/>
    </row>
    <row r="2549" spans="34:38" ht="14.4">
      <c r="AH2549" s="306"/>
      <c r="AI2549" s="305"/>
      <c r="AJ2549" s="305"/>
      <c r="AK2549" s="307"/>
      <c r="AL2549" s="308"/>
    </row>
    <row r="2550" spans="34:38" ht="14.4">
      <c r="AH2550" s="306"/>
      <c r="AI2550" s="305"/>
      <c r="AJ2550" s="305"/>
      <c r="AK2550" s="307"/>
      <c r="AL2550" s="308"/>
    </row>
    <row r="2551" spans="34:38" ht="14.4">
      <c r="AH2551" s="306"/>
      <c r="AI2551" s="305"/>
      <c r="AJ2551" s="305"/>
      <c r="AK2551" s="307"/>
      <c r="AL2551" s="308"/>
    </row>
    <row r="2552" spans="34:38" ht="14.4">
      <c r="AH2552" s="306"/>
      <c r="AI2552" s="305"/>
      <c r="AJ2552" s="305"/>
      <c r="AK2552" s="307"/>
      <c r="AL2552" s="308"/>
    </row>
    <row r="2553" spans="34:38" ht="14.4">
      <c r="AH2553" s="306"/>
      <c r="AI2553" s="305"/>
      <c r="AJ2553" s="305"/>
      <c r="AK2553" s="307"/>
      <c r="AL2553" s="308"/>
    </row>
    <row r="2554" spans="34:38" ht="14.4">
      <c r="AH2554" s="306"/>
      <c r="AI2554" s="305"/>
      <c r="AJ2554" s="305"/>
      <c r="AK2554" s="307"/>
      <c r="AL2554" s="308"/>
    </row>
    <row r="2555" spans="34:38" ht="14.4">
      <c r="AH2555" s="306"/>
      <c r="AI2555" s="305"/>
      <c r="AJ2555" s="305"/>
      <c r="AK2555" s="307"/>
      <c r="AL2555" s="308"/>
    </row>
    <row r="2556" spans="34:38" ht="14.4">
      <c r="AH2556" s="306"/>
      <c r="AI2556" s="305"/>
      <c r="AJ2556" s="305"/>
      <c r="AK2556" s="307"/>
      <c r="AL2556" s="308"/>
    </row>
    <row r="2557" spans="34:38" ht="14.4">
      <c r="AH2557" s="306"/>
      <c r="AI2557" s="305"/>
      <c r="AJ2557" s="305"/>
      <c r="AK2557" s="307"/>
      <c r="AL2557" s="308"/>
    </row>
    <row r="2558" spans="34:38" ht="14.4">
      <c r="AH2558" s="306"/>
      <c r="AI2558" s="305"/>
      <c r="AJ2558" s="305"/>
      <c r="AK2558" s="307"/>
      <c r="AL2558" s="308"/>
    </row>
    <row r="2559" spans="34:38" ht="14.4">
      <c r="AH2559" s="306"/>
      <c r="AI2559" s="305"/>
      <c r="AJ2559" s="305"/>
      <c r="AK2559" s="307"/>
      <c r="AL2559" s="308"/>
    </row>
    <row r="2560" spans="34:38" ht="14.4">
      <c r="AH2560" s="306"/>
      <c r="AI2560" s="305"/>
      <c r="AJ2560" s="305"/>
      <c r="AK2560" s="307"/>
      <c r="AL2560" s="308"/>
    </row>
    <row r="2561" spans="34:38" ht="14.4">
      <c r="AH2561" s="306"/>
      <c r="AI2561" s="305"/>
      <c r="AJ2561" s="305"/>
      <c r="AK2561" s="307"/>
      <c r="AL2561" s="308"/>
    </row>
    <row r="2562" spans="34:38" ht="14.4">
      <c r="AH2562" s="306"/>
      <c r="AI2562" s="305"/>
      <c r="AJ2562" s="305"/>
      <c r="AK2562" s="307"/>
      <c r="AL2562" s="308"/>
    </row>
    <row r="2563" spans="34:38" ht="14.4">
      <c r="AH2563" s="306"/>
      <c r="AI2563" s="305"/>
      <c r="AJ2563" s="305"/>
      <c r="AK2563" s="307"/>
      <c r="AL2563" s="308"/>
    </row>
    <row r="2564" spans="34:38" ht="14.4">
      <c r="AH2564" s="306"/>
      <c r="AI2564" s="305"/>
      <c r="AJ2564" s="305"/>
      <c r="AK2564" s="307"/>
      <c r="AL2564" s="308"/>
    </row>
    <row r="2565" spans="34:38" ht="14.4">
      <c r="AH2565" s="306"/>
      <c r="AI2565" s="305"/>
      <c r="AJ2565" s="305"/>
      <c r="AK2565" s="307"/>
      <c r="AL2565" s="308"/>
    </row>
    <row r="2566" spans="34:38" ht="14.4">
      <c r="AH2566" s="306"/>
      <c r="AI2566" s="305"/>
      <c r="AJ2566" s="305"/>
      <c r="AK2566" s="307"/>
      <c r="AL2566" s="308"/>
    </row>
    <row r="2567" spans="34:38" ht="14.4">
      <c r="AH2567" s="306"/>
      <c r="AI2567" s="305"/>
      <c r="AJ2567" s="305"/>
      <c r="AK2567" s="307"/>
      <c r="AL2567" s="308"/>
    </row>
    <row r="2568" spans="34:38" ht="14.4">
      <c r="AH2568" s="306"/>
      <c r="AI2568" s="305"/>
      <c r="AJ2568" s="305"/>
      <c r="AK2568" s="307"/>
      <c r="AL2568" s="308"/>
    </row>
    <row r="2569" spans="34:38" ht="14.4">
      <c r="AH2569" s="306"/>
      <c r="AI2569" s="305"/>
      <c r="AJ2569" s="305"/>
      <c r="AK2569" s="307"/>
      <c r="AL2569" s="308"/>
    </row>
    <row r="2570" spans="34:38" ht="14.4">
      <c r="AH2570" s="306"/>
      <c r="AI2570" s="305"/>
      <c r="AJ2570" s="305"/>
      <c r="AK2570" s="307"/>
      <c r="AL2570" s="308"/>
    </row>
    <row r="2571" spans="34:38" ht="14.4">
      <c r="AH2571" s="306"/>
      <c r="AI2571" s="305"/>
      <c r="AJ2571" s="305"/>
      <c r="AK2571" s="307"/>
      <c r="AL2571" s="308"/>
    </row>
    <row r="2572" spans="34:38" ht="14.4">
      <c r="AH2572" s="306"/>
      <c r="AI2572" s="305"/>
      <c r="AJ2572" s="305"/>
      <c r="AK2572" s="307"/>
      <c r="AL2572" s="308"/>
    </row>
    <row r="2573" spans="34:38" ht="14.4">
      <c r="AH2573" s="306"/>
      <c r="AI2573" s="305"/>
      <c r="AJ2573" s="305"/>
      <c r="AK2573" s="307"/>
      <c r="AL2573" s="308"/>
    </row>
    <row r="2574" spans="34:38" ht="14.4">
      <c r="AH2574" s="306"/>
      <c r="AI2574" s="305"/>
      <c r="AJ2574" s="305"/>
      <c r="AK2574" s="307"/>
      <c r="AL2574" s="308"/>
    </row>
    <row r="2575" spans="34:38" ht="14.4">
      <c r="AH2575" s="306"/>
      <c r="AI2575" s="305"/>
      <c r="AJ2575" s="305"/>
      <c r="AK2575" s="307"/>
      <c r="AL2575" s="308"/>
    </row>
    <row r="2576" spans="34:38" ht="14.4">
      <c r="AH2576" s="306"/>
      <c r="AI2576" s="305"/>
      <c r="AJ2576" s="305"/>
      <c r="AK2576" s="307"/>
      <c r="AL2576" s="308"/>
    </row>
    <row r="2577" spans="34:38" ht="14.4">
      <c r="AH2577" s="306"/>
      <c r="AI2577" s="305"/>
      <c r="AJ2577" s="305"/>
      <c r="AK2577" s="307"/>
      <c r="AL2577" s="308"/>
    </row>
    <row r="2578" spans="34:38" ht="14.4">
      <c r="AH2578" s="306"/>
      <c r="AI2578" s="305"/>
      <c r="AJ2578" s="305"/>
      <c r="AK2578" s="307"/>
      <c r="AL2578" s="308"/>
    </row>
    <row r="2579" spans="34:38" ht="14.4">
      <c r="AH2579" s="306"/>
      <c r="AI2579" s="305"/>
      <c r="AJ2579" s="305"/>
      <c r="AK2579" s="307"/>
      <c r="AL2579" s="308"/>
    </row>
    <row r="2580" spans="34:38" ht="14.4">
      <c r="AH2580" s="306"/>
      <c r="AI2580" s="305"/>
      <c r="AJ2580" s="305"/>
      <c r="AK2580" s="307"/>
      <c r="AL2580" s="308"/>
    </row>
    <row r="2581" spans="34:38" ht="14.4">
      <c r="AH2581" s="306"/>
      <c r="AI2581" s="305"/>
      <c r="AJ2581" s="305"/>
      <c r="AK2581" s="307"/>
      <c r="AL2581" s="308"/>
    </row>
    <row r="2582" spans="34:38" ht="14.4">
      <c r="AH2582" s="306"/>
      <c r="AI2582" s="305"/>
      <c r="AJ2582" s="305"/>
      <c r="AK2582" s="307"/>
      <c r="AL2582" s="308"/>
    </row>
    <row r="2583" spans="34:38" ht="14.4">
      <c r="AH2583" s="306"/>
      <c r="AI2583" s="305"/>
      <c r="AJ2583" s="305"/>
      <c r="AK2583" s="307"/>
      <c r="AL2583" s="308"/>
    </row>
    <row r="2584" spans="34:38" ht="14.4">
      <c r="AH2584" s="306"/>
      <c r="AI2584" s="305"/>
      <c r="AJ2584" s="305"/>
      <c r="AK2584" s="307"/>
      <c r="AL2584" s="308"/>
    </row>
    <row r="2585" spans="34:38" ht="14.4">
      <c r="AH2585" s="306"/>
      <c r="AI2585" s="305"/>
      <c r="AJ2585" s="305"/>
      <c r="AK2585" s="307"/>
      <c r="AL2585" s="308"/>
    </row>
    <row r="2586" spans="34:38" ht="14.4">
      <c r="AH2586" s="306"/>
      <c r="AI2586" s="305"/>
      <c r="AJ2586" s="305"/>
      <c r="AK2586" s="307"/>
      <c r="AL2586" s="308"/>
    </row>
    <row r="2587" spans="34:38" ht="14.4">
      <c r="AH2587" s="306"/>
      <c r="AI2587" s="305"/>
      <c r="AJ2587" s="305"/>
      <c r="AK2587" s="307"/>
      <c r="AL2587" s="308"/>
    </row>
    <row r="2588" spans="34:38" ht="14.4">
      <c r="AH2588" s="306"/>
      <c r="AI2588" s="305"/>
      <c r="AJ2588" s="305"/>
      <c r="AK2588" s="307"/>
      <c r="AL2588" s="308"/>
    </row>
    <row r="2589" spans="34:38" ht="14.4">
      <c r="AH2589" s="306"/>
      <c r="AI2589" s="305"/>
      <c r="AJ2589" s="305"/>
      <c r="AK2589" s="307"/>
      <c r="AL2589" s="308"/>
    </row>
    <row r="2590" spans="34:38" ht="14.4">
      <c r="AH2590" s="306"/>
      <c r="AI2590" s="305"/>
      <c r="AJ2590" s="305"/>
      <c r="AK2590" s="307"/>
      <c r="AL2590" s="308"/>
    </row>
    <row r="2591" spans="34:38" ht="14.4">
      <c r="AH2591" s="306"/>
      <c r="AI2591" s="305"/>
      <c r="AJ2591" s="305"/>
      <c r="AK2591" s="307"/>
      <c r="AL2591" s="308"/>
    </row>
    <row r="2592" spans="34:38" ht="14.4">
      <c r="AH2592" s="306"/>
      <c r="AI2592" s="305"/>
      <c r="AJ2592" s="305"/>
      <c r="AK2592" s="307"/>
      <c r="AL2592" s="308"/>
    </row>
    <row r="2593" spans="34:38" ht="14.4">
      <c r="AH2593" s="306"/>
      <c r="AI2593" s="305"/>
      <c r="AJ2593" s="305"/>
      <c r="AK2593" s="307"/>
      <c r="AL2593" s="308"/>
    </row>
    <row r="2594" spans="34:38" ht="14.4">
      <c r="AH2594" s="306"/>
      <c r="AI2594" s="305"/>
      <c r="AJ2594" s="305"/>
      <c r="AK2594" s="307"/>
      <c r="AL2594" s="308"/>
    </row>
    <row r="2595" spans="34:38" ht="14.4">
      <c r="AH2595" s="306"/>
      <c r="AI2595" s="305"/>
      <c r="AJ2595" s="305"/>
      <c r="AK2595" s="307"/>
      <c r="AL2595" s="308"/>
    </row>
    <row r="2596" spans="34:38" ht="14.4">
      <c r="AH2596" s="306"/>
      <c r="AI2596" s="305"/>
      <c r="AJ2596" s="305"/>
      <c r="AK2596" s="307"/>
      <c r="AL2596" s="308"/>
    </row>
    <row r="2597" spans="34:38" ht="14.4">
      <c r="AH2597" s="306"/>
      <c r="AI2597" s="305"/>
      <c r="AJ2597" s="305"/>
      <c r="AK2597" s="307"/>
      <c r="AL2597" s="308"/>
    </row>
    <row r="2598" spans="34:38" ht="14.4">
      <c r="AH2598" s="306"/>
      <c r="AI2598" s="305"/>
      <c r="AJ2598" s="305"/>
      <c r="AK2598" s="307"/>
      <c r="AL2598" s="308"/>
    </row>
    <row r="2599" spans="34:38" ht="14.4">
      <c r="AH2599" s="306"/>
      <c r="AI2599" s="305"/>
      <c r="AJ2599" s="305"/>
      <c r="AK2599" s="307"/>
      <c r="AL2599" s="308"/>
    </row>
    <row r="2600" spans="34:38" ht="14.4">
      <c r="AH2600" s="306"/>
      <c r="AI2600" s="305"/>
      <c r="AJ2600" s="305"/>
      <c r="AK2600" s="307"/>
      <c r="AL2600" s="308"/>
    </row>
    <row r="2601" spans="34:38" ht="14.4">
      <c r="AH2601" s="306"/>
      <c r="AI2601" s="305"/>
      <c r="AJ2601" s="305"/>
      <c r="AK2601" s="307"/>
      <c r="AL2601" s="308"/>
    </row>
    <row r="2602" spans="34:38" ht="14.4">
      <c r="AH2602" s="306"/>
      <c r="AI2602" s="305"/>
      <c r="AJ2602" s="305"/>
      <c r="AK2602" s="307"/>
      <c r="AL2602" s="308"/>
    </row>
    <row r="2603" spans="34:38" ht="14.4">
      <c r="AH2603" s="306"/>
      <c r="AI2603" s="305"/>
      <c r="AJ2603" s="305"/>
      <c r="AK2603" s="307"/>
      <c r="AL2603" s="308"/>
    </row>
    <row r="2604" spans="34:38" ht="14.4">
      <c r="AH2604" s="306"/>
      <c r="AI2604" s="305"/>
      <c r="AJ2604" s="305"/>
      <c r="AK2604" s="307"/>
      <c r="AL2604" s="308"/>
    </row>
    <row r="2605" spans="34:38" ht="14.4">
      <c r="AH2605" s="306"/>
      <c r="AI2605" s="305"/>
      <c r="AJ2605" s="305"/>
      <c r="AK2605" s="307"/>
      <c r="AL2605" s="308"/>
    </row>
    <row r="2606" spans="34:38" ht="14.4">
      <c r="AH2606" s="306"/>
      <c r="AI2606" s="305"/>
      <c r="AJ2606" s="305"/>
      <c r="AK2606" s="307"/>
      <c r="AL2606" s="308"/>
    </row>
    <row r="2607" spans="34:38" ht="14.4">
      <c r="AH2607" s="306"/>
      <c r="AI2607" s="305"/>
      <c r="AJ2607" s="305"/>
      <c r="AK2607" s="307"/>
      <c r="AL2607" s="308"/>
    </row>
    <row r="2608" spans="34:38" ht="14.4">
      <c r="AH2608" s="306"/>
      <c r="AI2608" s="305"/>
      <c r="AJ2608" s="305"/>
      <c r="AK2608" s="307"/>
      <c r="AL2608" s="308"/>
    </row>
    <row r="2609" spans="34:38" ht="14.4">
      <c r="AH2609" s="306"/>
      <c r="AI2609" s="305"/>
      <c r="AJ2609" s="305"/>
      <c r="AK2609" s="307"/>
      <c r="AL2609" s="308"/>
    </row>
    <row r="2610" spans="34:38" ht="14.4">
      <c r="AH2610" s="306"/>
      <c r="AI2610" s="305"/>
      <c r="AJ2610" s="305"/>
      <c r="AK2610" s="307"/>
      <c r="AL2610" s="308"/>
    </row>
    <row r="2611" spans="34:38" ht="14.4">
      <c r="AH2611" s="306"/>
      <c r="AI2611" s="305"/>
      <c r="AJ2611" s="305"/>
      <c r="AK2611" s="307"/>
      <c r="AL2611" s="308"/>
    </row>
    <row r="2612" spans="34:38" ht="14.4">
      <c r="AH2612" s="306"/>
      <c r="AI2612" s="305"/>
      <c r="AJ2612" s="305"/>
      <c r="AK2612" s="307"/>
      <c r="AL2612" s="308"/>
    </row>
    <row r="2613" spans="34:38" ht="14.4">
      <c r="AH2613" s="306"/>
      <c r="AI2613" s="305"/>
      <c r="AJ2613" s="305"/>
      <c r="AK2613" s="307"/>
      <c r="AL2613" s="308"/>
    </row>
    <row r="2614" spans="34:38" ht="14.4">
      <c r="AH2614" s="306"/>
      <c r="AI2614" s="305"/>
      <c r="AJ2614" s="305"/>
      <c r="AK2614" s="307"/>
      <c r="AL2614" s="308"/>
    </row>
    <row r="2615" spans="34:38" ht="14.4">
      <c r="AH2615" s="306"/>
      <c r="AI2615" s="305"/>
      <c r="AJ2615" s="305"/>
      <c r="AK2615" s="307"/>
      <c r="AL2615" s="308"/>
    </row>
    <row r="2616" spans="34:38" ht="14.4">
      <c r="AH2616" s="306"/>
      <c r="AI2616" s="305"/>
      <c r="AJ2616" s="305"/>
      <c r="AK2616" s="307"/>
      <c r="AL2616" s="308"/>
    </row>
    <row r="2617" spans="34:38" ht="14.4">
      <c r="AH2617" s="306"/>
      <c r="AI2617" s="305"/>
      <c r="AJ2617" s="305"/>
      <c r="AK2617" s="307"/>
      <c r="AL2617" s="308"/>
    </row>
    <row r="2618" spans="34:38" ht="14.4">
      <c r="AH2618" s="306"/>
      <c r="AI2618" s="305"/>
      <c r="AJ2618" s="305"/>
      <c r="AK2618" s="307"/>
      <c r="AL2618" s="308"/>
    </row>
    <row r="2619" spans="34:38" ht="14.4">
      <c r="AH2619" s="306"/>
      <c r="AI2619" s="305"/>
      <c r="AJ2619" s="305"/>
      <c r="AK2619" s="307"/>
      <c r="AL2619" s="308"/>
    </row>
    <row r="2620" spans="34:38" ht="14.4">
      <c r="AH2620" s="306"/>
      <c r="AI2620" s="305"/>
      <c r="AJ2620" s="305"/>
      <c r="AK2620" s="307"/>
      <c r="AL2620" s="308"/>
    </row>
    <row r="2621" spans="34:38" ht="14.4">
      <c r="AH2621" s="306"/>
      <c r="AI2621" s="305"/>
      <c r="AJ2621" s="305"/>
      <c r="AK2621" s="307"/>
      <c r="AL2621" s="308"/>
    </row>
    <row r="2622" spans="34:38" ht="14.4">
      <c r="AH2622" s="306"/>
      <c r="AI2622" s="305"/>
      <c r="AJ2622" s="305"/>
      <c r="AK2622" s="307"/>
      <c r="AL2622" s="308"/>
    </row>
    <row r="2623" spans="34:38" ht="14.4">
      <c r="AH2623" s="306"/>
      <c r="AI2623" s="305"/>
      <c r="AJ2623" s="305"/>
      <c r="AK2623" s="307"/>
      <c r="AL2623" s="308"/>
    </row>
    <row r="2624" spans="34:38" ht="14.4">
      <c r="AH2624" s="306"/>
      <c r="AI2624" s="305"/>
      <c r="AJ2624" s="305"/>
      <c r="AK2624" s="307"/>
      <c r="AL2624" s="308"/>
    </row>
    <row r="2625" spans="34:38" ht="14.4">
      <c r="AH2625" s="306"/>
      <c r="AI2625" s="305"/>
      <c r="AJ2625" s="305"/>
      <c r="AK2625" s="307"/>
      <c r="AL2625" s="308"/>
    </row>
    <row r="2626" spans="34:38" ht="14.4">
      <c r="AH2626" s="306"/>
      <c r="AI2626" s="305"/>
      <c r="AJ2626" s="305"/>
      <c r="AK2626" s="307"/>
      <c r="AL2626" s="308"/>
    </row>
    <row r="2627" spans="34:38" ht="14.4">
      <c r="AH2627" s="306"/>
      <c r="AI2627" s="305"/>
      <c r="AJ2627" s="305"/>
      <c r="AK2627" s="307"/>
      <c r="AL2627" s="308"/>
    </row>
    <row r="2628" spans="34:38" ht="14.4">
      <c r="AH2628" s="306"/>
      <c r="AI2628" s="305"/>
      <c r="AJ2628" s="305"/>
      <c r="AK2628" s="307"/>
      <c r="AL2628" s="308"/>
    </row>
    <row r="2629" spans="34:38" ht="14.4">
      <c r="AH2629" s="306"/>
      <c r="AI2629" s="305"/>
      <c r="AJ2629" s="305"/>
      <c r="AK2629" s="307"/>
      <c r="AL2629" s="308"/>
    </row>
    <row r="2630" spans="34:38" ht="14.4">
      <c r="AH2630" s="306"/>
      <c r="AI2630" s="305"/>
      <c r="AJ2630" s="305"/>
      <c r="AK2630" s="307"/>
      <c r="AL2630" s="308"/>
    </row>
    <row r="2631" spans="34:38" ht="14.4">
      <c r="AH2631" s="306"/>
      <c r="AI2631" s="305"/>
      <c r="AJ2631" s="305"/>
      <c r="AK2631" s="307"/>
      <c r="AL2631" s="308"/>
    </row>
    <row r="2632" spans="34:38" ht="14.4">
      <c r="AH2632" s="306"/>
      <c r="AI2632" s="305"/>
      <c r="AJ2632" s="305"/>
      <c r="AK2632" s="307"/>
      <c r="AL2632" s="308"/>
    </row>
    <row r="2633" spans="34:38" ht="14.4">
      <c r="AH2633" s="306"/>
      <c r="AI2633" s="305"/>
      <c r="AJ2633" s="305"/>
      <c r="AK2633" s="307"/>
      <c r="AL2633" s="308"/>
    </row>
    <row r="2634" spans="34:38" ht="14.4">
      <c r="AH2634" s="306"/>
      <c r="AI2634" s="305"/>
      <c r="AJ2634" s="305"/>
      <c r="AK2634" s="307"/>
      <c r="AL2634" s="308"/>
    </row>
    <row r="2635" spans="34:38" ht="14.4">
      <c r="AH2635" s="306"/>
      <c r="AI2635" s="305"/>
      <c r="AJ2635" s="305"/>
      <c r="AK2635" s="307"/>
      <c r="AL2635" s="308"/>
    </row>
    <row r="2636" spans="34:38" ht="14.4">
      <c r="AH2636" s="306"/>
      <c r="AI2636" s="305"/>
      <c r="AJ2636" s="305"/>
      <c r="AK2636" s="307"/>
      <c r="AL2636" s="308"/>
    </row>
    <row r="2637" spans="34:38" ht="14.4">
      <c r="AH2637" s="306"/>
      <c r="AI2637" s="305"/>
      <c r="AJ2637" s="305"/>
      <c r="AK2637" s="307"/>
      <c r="AL2637" s="308"/>
    </row>
    <row r="2638" spans="34:38" ht="14.4">
      <c r="AH2638" s="306"/>
      <c r="AI2638" s="305"/>
      <c r="AJ2638" s="305"/>
      <c r="AK2638" s="307"/>
      <c r="AL2638" s="308"/>
    </row>
    <row r="2639" spans="34:38" ht="14.4">
      <c r="AH2639" s="306"/>
      <c r="AI2639" s="305"/>
      <c r="AJ2639" s="305"/>
      <c r="AK2639" s="307"/>
      <c r="AL2639" s="308"/>
    </row>
    <row r="2640" spans="34:38" ht="14.4">
      <c r="AH2640" s="306"/>
      <c r="AI2640" s="305"/>
      <c r="AJ2640" s="305"/>
      <c r="AK2640" s="307"/>
      <c r="AL2640" s="308"/>
    </row>
    <row r="2641" spans="34:38" ht="14.4">
      <c r="AH2641" s="306"/>
      <c r="AI2641" s="305"/>
      <c r="AJ2641" s="305"/>
      <c r="AK2641" s="307"/>
      <c r="AL2641" s="308"/>
    </row>
    <row r="2642" spans="34:38" ht="14.4">
      <c r="AH2642" s="306"/>
      <c r="AI2642" s="305"/>
      <c r="AJ2642" s="305"/>
      <c r="AK2642" s="307"/>
      <c r="AL2642" s="308"/>
    </row>
    <row r="2643" spans="34:38" ht="14.4">
      <c r="AH2643" s="306"/>
      <c r="AI2643" s="305"/>
      <c r="AJ2643" s="305"/>
      <c r="AK2643" s="307"/>
      <c r="AL2643" s="308"/>
    </row>
    <row r="2644" spans="34:38" ht="14.4">
      <c r="AH2644" s="306"/>
      <c r="AI2644" s="305"/>
      <c r="AJ2644" s="305"/>
      <c r="AK2644" s="307"/>
      <c r="AL2644" s="308"/>
    </row>
    <row r="2645" spans="34:38" ht="14.4">
      <c r="AH2645" s="306"/>
      <c r="AI2645" s="305"/>
      <c r="AJ2645" s="305"/>
      <c r="AK2645" s="307"/>
      <c r="AL2645" s="308"/>
    </row>
    <row r="2646" spans="34:38" ht="14.4">
      <c r="AH2646" s="306"/>
      <c r="AI2646" s="305"/>
      <c r="AJ2646" s="305"/>
      <c r="AK2646" s="307"/>
      <c r="AL2646" s="308"/>
    </row>
    <row r="2647" spans="34:38" ht="14.4">
      <c r="AH2647" s="306"/>
      <c r="AI2647" s="305"/>
      <c r="AJ2647" s="305"/>
      <c r="AK2647" s="307"/>
      <c r="AL2647" s="308"/>
    </row>
    <row r="2648" spans="34:38" ht="14.4">
      <c r="AH2648" s="306"/>
      <c r="AI2648" s="305"/>
      <c r="AJ2648" s="305"/>
      <c r="AK2648" s="307"/>
      <c r="AL2648" s="308"/>
    </row>
    <row r="2649" spans="34:38" ht="14.4">
      <c r="AH2649" s="306"/>
      <c r="AI2649" s="305"/>
      <c r="AJ2649" s="305"/>
      <c r="AK2649" s="307"/>
      <c r="AL2649" s="308"/>
    </row>
    <row r="2650" spans="34:38" ht="14.4">
      <c r="AH2650" s="306"/>
      <c r="AI2650" s="305"/>
      <c r="AJ2650" s="305"/>
      <c r="AK2650" s="307"/>
      <c r="AL2650" s="308"/>
    </row>
    <row r="2651" spans="34:38" ht="14.4">
      <c r="AH2651" s="306"/>
      <c r="AI2651" s="305"/>
      <c r="AJ2651" s="305"/>
      <c r="AK2651" s="307"/>
      <c r="AL2651" s="308"/>
    </row>
    <row r="2652" spans="34:38" ht="14.4">
      <c r="AH2652" s="306"/>
      <c r="AI2652" s="305"/>
      <c r="AJ2652" s="305"/>
      <c r="AK2652" s="307"/>
      <c r="AL2652" s="308"/>
    </row>
    <row r="2653" spans="34:38" ht="14.4">
      <c r="AH2653" s="306"/>
      <c r="AI2653" s="305"/>
      <c r="AJ2653" s="305"/>
      <c r="AK2653" s="307"/>
      <c r="AL2653" s="308"/>
    </row>
    <row r="2654" spans="34:38" ht="14.4">
      <c r="AH2654" s="306"/>
      <c r="AI2654" s="305"/>
      <c r="AJ2654" s="305"/>
      <c r="AK2654" s="307"/>
      <c r="AL2654" s="308"/>
    </row>
    <row r="2655" spans="34:38" ht="14.4">
      <c r="AH2655" s="306"/>
      <c r="AI2655" s="305"/>
      <c r="AJ2655" s="305"/>
      <c r="AK2655" s="307"/>
      <c r="AL2655" s="308"/>
    </row>
    <row r="2656" spans="34:38" ht="14.4">
      <c r="AH2656" s="306"/>
      <c r="AI2656" s="305"/>
      <c r="AJ2656" s="305"/>
      <c r="AK2656" s="307"/>
      <c r="AL2656" s="308"/>
    </row>
    <row r="2657" spans="34:38" ht="14.4">
      <c r="AH2657" s="306"/>
      <c r="AI2657" s="305"/>
      <c r="AJ2657" s="305"/>
      <c r="AK2657" s="307"/>
      <c r="AL2657" s="308"/>
    </row>
    <row r="2658" spans="34:38" ht="14.4">
      <c r="AH2658" s="306"/>
      <c r="AI2658" s="305"/>
      <c r="AJ2658" s="305"/>
      <c r="AK2658" s="307"/>
      <c r="AL2658" s="308"/>
    </row>
    <row r="2659" spans="34:38" ht="14.4">
      <c r="AH2659" s="306"/>
      <c r="AI2659" s="305"/>
      <c r="AJ2659" s="305"/>
      <c r="AK2659" s="307"/>
      <c r="AL2659" s="308"/>
    </row>
    <row r="2660" spans="34:38" ht="14.4">
      <c r="AH2660" s="306"/>
      <c r="AI2660" s="305"/>
      <c r="AJ2660" s="305"/>
      <c r="AK2660" s="307"/>
      <c r="AL2660" s="308"/>
    </row>
    <row r="2661" spans="34:38" ht="14.4">
      <c r="AH2661" s="306"/>
      <c r="AI2661" s="305"/>
      <c r="AJ2661" s="305"/>
      <c r="AK2661" s="307"/>
      <c r="AL2661" s="308"/>
    </row>
    <row r="2662" spans="34:38" ht="14.4">
      <c r="AH2662" s="306"/>
      <c r="AI2662" s="305"/>
      <c r="AJ2662" s="305"/>
      <c r="AK2662" s="307"/>
      <c r="AL2662" s="308"/>
    </row>
    <row r="2663" spans="34:38" ht="14.4">
      <c r="AH2663" s="306"/>
      <c r="AI2663" s="305"/>
      <c r="AJ2663" s="305"/>
      <c r="AK2663" s="307"/>
      <c r="AL2663" s="308"/>
    </row>
    <row r="2664" spans="34:38" ht="14.4">
      <c r="AH2664" s="306"/>
      <c r="AI2664" s="305"/>
      <c r="AJ2664" s="305"/>
      <c r="AK2664" s="307"/>
      <c r="AL2664" s="308"/>
    </row>
    <row r="2665" spans="34:38" ht="14.4">
      <c r="AH2665" s="306"/>
      <c r="AI2665" s="305"/>
      <c r="AJ2665" s="305"/>
      <c r="AK2665" s="307"/>
      <c r="AL2665" s="308"/>
    </row>
    <row r="2666" spans="34:38" ht="14.4">
      <c r="AH2666" s="306"/>
      <c r="AI2666" s="305"/>
      <c r="AJ2666" s="305"/>
      <c r="AK2666" s="307"/>
      <c r="AL2666" s="308"/>
    </row>
    <row r="2667" spans="34:38" ht="14.4">
      <c r="AH2667" s="306"/>
      <c r="AI2667" s="305"/>
      <c r="AJ2667" s="305"/>
      <c r="AK2667" s="307"/>
      <c r="AL2667" s="308"/>
    </row>
    <row r="2668" spans="34:38" ht="14.4">
      <c r="AH2668" s="306"/>
      <c r="AI2668" s="305"/>
      <c r="AJ2668" s="305"/>
      <c r="AK2668" s="307"/>
      <c r="AL2668" s="308"/>
    </row>
    <row r="2669" spans="34:38" ht="14.4">
      <c r="AH2669" s="306"/>
      <c r="AI2669" s="305"/>
      <c r="AJ2669" s="305"/>
      <c r="AK2669" s="307"/>
      <c r="AL2669" s="308"/>
    </row>
    <row r="2670" spans="34:38" ht="14.4">
      <c r="AH2670" s="306"/>
      <c r="AI2670" s="305"/>
      <c r="AJ2670" s="305"/>
      <c r="AK2670" s="307"/>
      <c r="AL2670" s="308"/>
    </row>
    <row r="2671" spans="34:38" ht="14.4">
      <c r="AH2671" s="306"/>
      <c r="AI2671" s="305"/>
      <c r="AJ2671" s="305"/>
      <c r="AK2671" s="307"/>
      <c r="AL2671" s="308"/>
    </row>
    <row r="2672" spans="34:38" ht="14.4">
      <c r="AH2672" s="306"/>
      <c r="AI2672" s="305"/>
      <c r="AJ2672" s="305"/>
      <c r="AK2672" s="307"/>
      <c r="AL2672" s="308"/>
    </row>
    <row r="2673" spans="34:38" ht="14.4">
      <c r="AH2673" s="306"/>
      <c r="AI2673" s="305"/>
      <c r="AJ2673" s="305"/>
      <c r="AK2673" s="307"/>
      <c r="AL2673" s="308"/>
    </row>
    <row r="2674" spans="34:38" ht="14.4">
      <c r="AH2674" s="306"/>
      <c r="AI2674" s="305"/>
      <c r="AJ2674" s="305"/>
      <c r="AK2674" s="307"/>
      <c r="AL2674" s="308"/>
    </row>
    <row r="2675" spans="34:38" ht="14.4">
      <c r="AH2675" s="306"/>
      <c r="AI2675" s="305"/>
      <c r="AJ2675" s="305"/>
      <c r="AK2675" s="307"/>
      <c r="AL2675" s="308"/>
    </row>
    <row r="2676" spans="34:38" ht="14.4">
      <c r="AH2676" s="306"/>
      <c r="AI2676" s="305"/>
      <c r="AJ2676" s="305"/>
      <c r="AK2676" s="307"/>
      <c r="AL2676" s="308"/>
    </row>
    <row r="2677" spans="34:38" ht="14.4">
      <c r="AH2677" s="306"/>
      <c r="AI2677" s="305"/>
      <c r="AJ2677" s="305"/>
      <c r="AK2677" s="307"/>
      <c r="AL2677" s="308"/>
    </row>
    <row r="2678" spans="34:38" ht="14.4">
      <c r="AH2678" s="306"/>
      <c r="AI2678" s="305"/>
      <c r="AJ2678" s="305"/>
      <c r="AK2678" s="307"/>
      <c r="AL2678" s="308"/>
    </row>
    <row r="2679" spans="34:38" ht="14.4">
      <c r="AH2679" s="306"/>
      <c r="AI2679" s="305"/>
      <c r="AJ2679" s="305"/>
      <c r="AK2679" s="307"/>
      <c r="AL2679" s="308"/>
    </row>
    <row r="2680" spans="34:38" ht="14.4">
      <c r="AH2680" s="306"/>
      <c r="AI2680" s="305"/>
      <c r="AJ2680" s="305"/>
      <c r="AK2680" s="307"/>
      <c r="AL2680" s="308"/>
    </row>
    <row r="2681" spans="34:38" ht="14.4">
      <c r="AH2681" s="306"/>
      <c r="AI2681" s="305"/>
      <c r="AJ2681" s="305"/>
      <c r="AK2681" s="307"/>
      <c r="AL2681" s="308"/>
    </row>
    <row r="2682" spans="34:38" ht="14.4">
      <c r="AH2682" s="306"/>
      <c r="AI2682" s="305"/>
      <c r="AJ2682" s="305"/>
      <c r="AK2682" s="307"/>
      <c r="AL2682" s="308"/>
    </row>
    <row r="2683" spans="34:38" ht="14.4">
      <c r="AH2683" s="306"/>
      <c r="AI2683" s="305"/>
      <c r="AJ2683" s="305"/>
      <c r="AK2683" s="307"/>
      <c r="AL2683" s="308"/>
    </row>
    <row r="2684" spans="34:38" ht="14.4">
      <c r="AH2684" s="306"/>
      <c r="AI2684" s="305"/>
      <c r="AJ2684" s="305"/>
      <c r="AK2684" s="307"/>
      <c r="AL2684" s="308"/>
    </row>
    <row r="2685" spans="34:38" ht="14.4">
      <c r="AH2685" s="306"/>
      <c r="AI2685" s="305"/>
      <c r="AJ2685" s="305"/>
      <c r="AK2685" s="307"/>
      <c r="AL2685" s="308"/>
    </row>
    <row r="2686" spans="34:38" ht="14.4">
      <c r="AH2686" s="306"/>
      <c r="AI2686" s="305"/>
      <c r="AJ2686" s="305"/>
      <c r="AK2686" s="307"/>
      <c r="AL2686" s="308"/>
    </row>
    <row r="2687" spans="34:38" ht="14.4">
      <c r="AH2687" s="306"/>
      <c r="AI2687" s="305"/>
      <c r="AJ2687" s="305"/>
      <c r="AK2687" s="307"/>
      <c r="AL2687" s="308"/>
    </row>
    <row r="2688" spans="34:38" ht="14.4">
      <c r="AH2688" s="306"/>
      <c r="AI2688" s="305"/>
      <c r="AJ2688" s="305"/>
      <c r="AK2688" s="307"/>
      <c r="AL2688" s="308"/>
    </row>
    <row r="2689" spans="34:38" ht="14.4">
      <c r="AH2689" s="306"/>
      <c r="AI2689" s="305"/>
      <c r="AJ2689" s="305"/>
      <c r="AK2689" s="307"/>
      <c r="AL2689" s="308"/>
    </row>
    <row r="2690" spans="34:38" ht="14.4">
      <c r="AH2690" s="306"/>
      <c r="AI2690" s="305"/>
      <c r="AJ2690" s="305"/>
      <c r="AK2690" s="307"/>
      <c r="AL2690" s="308"/>
    </row>
    <row r="2691" spans="34:38" ht="14.4">
      <c r="AH2691" s="306"/>
      <c r="AI2691" s="305"/>
      <c r="AJ2691" s="305"/>
      <c r="AK2691" s="307"/>
      <c r="AL2691" s="308"/>
    </row>
    <row r="2692" spans="34:38" ht="14.4">
      <c r="AH2692" s="306"/>
      <c r="AI2692" s="305"/>
      <c r="AJ2692" s="305"/>
      <c r="AK2692" s="307"/>
      <c r="AL2692" s="308"/>
    </row>
    <row r="2693" spans="34:38" ht="14.4">
      <c r="AH2693" s="306"/>
      <c r="AI2693" s="305"/>
      <c r="AJ2693" s="305"/>
      <c r="AK2693" s="307"/>
      <c r="AL2693" s="308"/>
    </row>
    <row r="2694" spans="34:38" ht="14.4">
      <c r="AH2694" s="306"/>
      <c r="AI2694" s="305"/>
      <c r="AJ2694" s="305"/>
      <c r="AK2694" s="307"/>
      <c r="AL2694" s="308"/>
    </row>
    <row r="2695" spans="34:38" ht="14.4">
      <c r="AH2695" s="306"/>
      <c r="AI2695" s="305"/>
      <c r="AJ2695" s="305"/>
      <c r="AK2695" s="307"/>
      <c r="AL2695" s="308"/>
    </row>
    <row r="2696" spans="34:38" ht="14.4">
      <c r="AH2696" s="306"/>
      <c r="AI2696" s="305"/>
      <c r="AJ2696" s="305"/>
      <c r="AK2696" s="307"/>
      <c r="AL2696" s="308"/>
    </row>
    <row r="2697" spans="34:38" ht="14.4">
      <c r="AH2697" s="306"/>
      <c r="AI2697" s="305"/>
      <c r="AJ2697" s="305"/>
      <c r="AK2697" s="307"/>
      <c r="AL2697" s="308"/>
    </row>
    <row r="2698" spans="34:38" ht="14.4">
      <c r="AH2698" s="306"/>
      <c r="AI2698" s="305"/>
      <c r="AJ2698" s="305"/>
      <c r="AK2698" s="307"/>
      <c r="AL2698" s="308"/>
    </row>
    <row r="2699" spans="34:38" ht="14.4">
      <c r="AH2699" s="306"/>
      <c r="AI2699" s="305"/>
      <c r="AJ2699" s="305"/>
      <c r="AK2699" s="307"/>
      <c r="AL2699" s="308"/>
    </row>
    <row r="2700" spans="34:38" ht="14.4">
      <c r="AH2700" s="306"/>
      <c r="AI2700" s="305"/>
      <c r="AJ2700" s="305"/>
      <c r="AK2700" s="307"/>
      <c r="AL2700" s="308"/>
    </row>
    <row r="2701" spans="34:38" ht="14.4">
      <c r="AH2701" s="306"/>
      <c r="AI2701" s="305"/>
      <c r="AJ2701" s="305"/>
      <c r="AK2701" s="307"/>
      <c r="AL2701" s="308"/>
    </row>
    <row r="2702" spans="34:38" ht="14.4">
      <c r="AH2702" s="306"/>
      <c r="AI2702" s="305"/>
      <c r="AJ2702" s="305"/>
      <c r="AK2702" s="307"/>
      <c r="AL2702" s="308"/>
    </row>
    <row r="2703" spans="34:38" ht="14.4">
      <c r="AH2703" s="306"/>
      <c r="AI2703" s="305"/>
      <c r="AJ2703" s="305"/>
      <c r="AK2703" s="307"/>
      <c r="AL2703" s="308"/>
    </row>
    <row r="2704" spans="34:38" ht="14.4">
      <c r="AH2704" s="306"/>
      <c r="AI2704" s="305"/>
      <c r="AJ2704" s="305"/>
      <c r="AK2704" s="307"/>
      <c r="AL2704" s="308"/>
    </row>
    <row r="2705" spans="34:38" ht="14.4">
      <c r="AH2705" s="306"/>
      <c r="AI2705" s="305"/>
      <c r="AJ2705" s="305"/>
      <c r="AK2705" s="307"/>
      <c r="AL2705" s="308"/>
    </row>
    <row r="2706" spans="34:38" ht="14.4">
      <c r="AH2706" s="306"/>
      <c r="AI2706" s="305"/>
      <c r="AJ2706" s="305"/>
      <c r="AK2706" s="307"/>
      <c r="AL2706" s="308"/>
    </row>
    <row r="2707" spans="34:38" ht="14.4">
      <c r="AH2707" s="306"/>
      <c r="AI2707" s="305"/>
      <c r="AJ2707" s="305"/>
      <c r="AK2707" s="307"/>
      <c r="AL2707" s="308"/>
    </row>
    <row r="2708" spans="34:38" ht="14.4">
      <c r="AH2708" s="306"/>
      <c r="AI2708" s="305"/>
      <c r="AJ2708" s="305"/>
      <c r="AK2708" s="307"/>
      <c r="AL2708" s="308"/>
    </row>
    <row r="2709" spans="34:38" ht="14.4">
      <c r="AH2709" s="306"/>
      <c r="AI2709" s="305"/>
      <c r="AJ2709" s="305"/>
      <c r="AK2709" s="307"/>
      <c r="AL2709" s="308"/>
    </row>
    <row r="2710" spans="34:38" ht="14.4">
      <c r="AH2710" s="306"/>
      <c r="AI2710" s="305"/>
      <c r="AJ2710" s="305"/>
      <c r="AK2710" s="307"/>
      <c r="AL2710" s="308"/>
    </row>
    <row r="2711" spans="34:38" ht="14.4">
      <c r="AH2711" s="306"/>
      <c r="AI2711" s="305"/>
      <c r="AJ2711" s="305"/>
      <c r="AK2711" s="307"/>
      <c r="AL2711" s="308"/>
    </row>
    <row r="2712" spans="34:38" ht="14.4">
      <c r="AH2712" s="306"/>
      <c r="AI2712" s="305"/>
      <c r="AJ2712" s="305"/>
      <c r="AK2712" s="307"/>
      <c r="AL2712" s="308"/>
    </row>
    <row r="2713" spans="34:38" ht="14.4">
      <c r="AH2713" s="306"/>
      <c r="AI2713" s="305"/>
      <c r="AJ2713" s="305"/>
      <c r="AK2713" s="307"/>
      <c r="AL2713" s="308"/>
    </row>
    <row r="2714" spans="34:38" ht="14.4">
      <c r="AH2714" s="306"/>
      <c r="AI2714" s="305"/>
      <c r="AJ2714" s="305"/>
      <c r="AK2714" s="307"/>
      <c r="AL2714" s="308"/>
    </row>
    <row r="2715" spans="34:38" ht="14.4">
      <c r="AH2715" s="306"/>
      <c r="AI2715" s="305"/>
      <c r="AJ2715" s="305"/>
      <c r="AK2715" s="307"/>
      <c r="AL2715" s="308"/>
    </row>
    <row r="2716" spans="34:38" ht="14.4">
      <c r="AH2716" s="306"/>
      <c r="AI2716" s="305"/>
      <c r="AJ2716" s="305"/>
      <c r="AK2716" s="307"/>
      <c r="AL2716" s="308"/>
    </row>
    <row r="2717" spans="34:38" ht="14.4">
      <c r="AH2717" s="306"/>
      <c r="AI2717" s="305"/>
      <c r="AJ2717" s="305"/>
      <c r="AK2717" s="307"/>
      <c r="AL2717" s="308"/>
    </row>
    <row r="2718" spans="34:38" ht="14.4">
      <c r="AH2718" s="306"/>
      <c r="AI2718" s="305"/>
      <c r="AJ2718" s="305"/>
      <c r="AK2718" s="307"/>
      <c r="AL2718" s="308"/>
    </row>
    <row r="2719" spans="34:38" ht="14.4">
      <c r="AH2719" s="306"/>
      <c r="AI2719" s="305"/>
      <c r="AJ2719" s="305"/>
      <c r="AK2719" s="307"/>
      <c r="AL2719" s="308"/>
    </row>
    <row r="2720" spans="34:38" ht="14.4">
      <c r="AH2720" s="306"/>
      <c r="AI2720" s="305"/>
      <c r="AJ2720" s="305"/>
      <c r="AK2720" s="307"/>
      <c r="AL2720" s="308"/>
    </row>
    <row r="2721" spans="34:38" ht="14.4">
      <c r="AH2721" s="306"/>
      <c r="AI2721" s="305"/>
      <c r="AJ2721" s="305"/>
      <c r="AK2721" s="307"/>
      <c r="AL2721" s="308"/>
    </row>
    <row r="2722" spans="34:38" ht="14.4">
      <c r="AH2722" s="306"/>
      <c r="AI2722" s="305"/>
      <c r="AJ2722" s="305"/>
      <c r="AK2722" s="307"/>
      <c r="AL2722" s="308"/>
    </row>
    <row r="2723" spans="34:38" ht="14.4">
      <c r="AH2723" s="306"/>
      <c r="AI2723" s="305"/>
      <c r="AJ2723" s="305"/>
      <c r="AK2723" s="307"/>
      <c r="AL2723" s="308"/>
    </row>
    <row r="2724" spans="34:38" ht="14.4">
      <c r="AH2724" s="306"/>
      <c r="AI2724" s="305"/>
      <c r="AJ2724" s="305"/>
      <c r="AK2724" s="307"/>
      <c r="AL2724" s="308"/>
    </row>
    <row r="2725" spans="34:38" ht="14.4">
      <c r="AH2725" s="306"/>
      <c r="AI2725" s="305"/>
      <c r="AJ2725" s="305"/>
      <c r="AK2725" s="307"/>
      <c r="AL2725" s="308"/>
    </row>
    <row r="2726" spans="34:38" ht="14.4">
      <c r="AH2726" s="306"/>
      <c r="AI2726" s="305"/>
      <c r="AJ2726" s="305"/>
      <c r="AK2726" s="307"/>
      <c r="AL2726" s="308"/>
    </row>
    <row r="2727" spans="34:38" ht="14.4">
      <c r="AH2727" s="306"/>
      <c r="AI2727" s="305"/>
      <c r="AJ2727" s="305"/>
      <c r="AK2727" s="307"/>
      <c r="AL2727" s="308"/>
    </row>
    <row r="2728" spans="34:38" ht="14.4">
      <c r="AH2728" s="306"/>
      <c r="AI2728" s="305"/>
      <c r="AJ2728" s="305"/>
      <c r="AK2728" s="307"/>
      <c r="AL2728" s="308"/>
    </row>
    <row r="2729" spans="34:38" ht="14.4">
      <c r="AH2729" s="306"/>
      <c r="AI2729" s="305"/>
      <c r="AJ2729" s="305"/>
      <c r="AK2729" s="307"/>
      <c r="AL2729" s="308"/>
    </row>
    <row r="2730" spans="34:38" ht="14.4">
      <c r="AH2730" s="306"/>
      <c r="AI2730" s="305"/>
      <c r="AJ2730" s="305"/>
      <c r="AK2730" s="307"/>
      <c r="AL2730" s="308"/>
    </row>
    <row r="2731" spans="34:38" ht="14.4">
      <c r="AH2731" s="306"/>
      <c r="AI2731" s="305"/>
      <c r="AJ2731" s="305"/>
      <c r="AK2731" s="307"/>
      <c r="AL2731" s="308"/>
    </row>
    <row r="2732" spans="34:38" ht="14.4">
      <c r="AH2732" s="306"/>
      <c r="AI2732" s="305"/>
      <c r="AJ2732" s="305"/>
      <c r="AK2732" s="307"/>
      <c r="AL2732" s="308"/>
    </row>
    <row r="2733" spans="34:38" ht="14.4">
      <c r="AH2733" s="306"/>
      <c r="AI2733" s="305"/>
      <c r="AJ2733" s="305"/>
      <c r="AK2733" s="307"/>
      <c r="AL2733" s="308"/>
    </row>
    <row r="2734" spans="34:38" ht="14.4">
      <c r="AH2734" s="306"/>
      <c r="AI2734" s="305"/>
      <c r="AJ2734" s="305"/>
      <c r="AK2734" s="307"/>
      <c r="AL2734" s="308"/>
    </row>
    <row r="2735" spans="34:38" ht="14.4">
      <c r="AH2735" s="306"/>
      <c r="AI2735" s="305"/>
      <c r="AJ2735" s="305"/>
      <c r="AK2735" s="307"/>
      <c r="AL2735" s="308"/>
    </row>
    <row r="2736" spans="34:38" ht="14.4">
      <c r="AH2736" s="306"/>
      <c r="AI2736" s="305"/>
      <c r="AJ2736" s="305"/>
      <c r="AK2736" s="307"/>
      <c r="AL2736" s="308"/>
    </row>
    <row r="2737" spans="34:38" ht="14.4">
      <c r="AH2737" s="306"/>
      <c r="AI2737" s="305"/>
      <c r="AJ2737" s="305"/>
      <c r="AK2737" s="307"/>
      <c r="AL2737" s="308"/>
    </row>
    <row r="2738" spans="34:38" ht="14.4">
      <c r="AH2738" s="306"/>
      <c r="AI2738" s="305"/>
      <c r="AJ2738" s="305"/>
      <c r="AK2738" s="307"/>
      <c r="AL2738" s="308"/>
    </row>
    <row r="2739" spans="34:38" ht="14.4">
      <c r="AH2739" s="306"/>
      <c r="AI2739" s="305"/>
      <c r="AJ2739" s="305"/>
      <c r="AK2739" s="307"/>
      <c r="AL2739" s="308"/>
    </row>
    <row r="2740" spans="34:38" ht="14.4">
      <c r="AH2740" s="306"/>
      <c r="AI2740" s="305"/>
      <c r="AJ2740" s="305"/>
      <c r="AK2740" s="307"/>
      <c r="AL2740" s="308"/>
    </row>
    <row r="2741" spans="34:38" ht="14.4">
      <c r="AH2741" s="306"/>
      <c r="AI2741" s="305"/>
      <c r="AJ2741" s="305"/>
      <c r="AK2741" s="307"/>
      <c r="AL2741" s="308"/>
    </row>
    <row r="2742" spans="34:38" ht="14.4">
      <c r="AH2742" s="306"/>
      <c r="AI2742" s="305"/>
      <c r="AJ2742" s="305"/>
      <c r="AK2742" s="307"/>
      <c r="AL2742" s="308"/>
    </row>
    <row r="2743" spans="34:38" ht="14.4">
      <c r="AH2743" s="306"/>
      <c r="AI2743" s="305"/>
      <c r="AJ2743" s="305"/>
      <c r="AK2743" s="307"/>
      <c r="AL2743" s="308"/>
    </row>
    <row r="2744" spans="34:38" ht="14.4">
      <c r="AH2744" s="306"/>
      <c r="AI2744" s="305"/>
      <c r="AJ2744" s="305"/>
      <c r="AK2744" s="307"/>
      <c r="AL2744" s="308"/>
    </row>
    <row r="2745" spans="34:38" ht="14.4">
      <c r="AH2745" s="306"/>
      <c r="AI2745" s="305"/>
      <c r="AJ2745" s="305"/>
      <c r="AK2745" s="307"/>
      <c r="AL2745" s="308"/>
    </row>
    <row r="2746" spans="34:38" ht="14.4">
      <c r="AH2746" s="306"/>
      <c r="AI2746" s="305"/>
      <c r="AJ2746" s="305"/>
      <c r="AK2746" s="307"/>
      <c r="AL2746" s="308"/>
    </row>
    <row r="2747" spans="34:38" ht="14.4">
      <c r="AH2747" s="306"/>
      <c r="AI2747" s="305"/>
      <c r="AJ2747" s="305"/>
      <c r="AK2747" s="307"/>
      <c r="AL2747" s="308"/>
    </row>
    <row r="2748" spans="34:38" ht="14.4">
      <c r="AH2748" s="306"/>
      <c r="AI2748" s="305"/>
      <c r="AJ2748" s="305"/>
      <c r="AK2748" s="307"/>
      <c r="AL2748" s="308"/>
    </row>
    <row r="2749" spans="34:38" ht="14.4">
      <c r="AH2749" s="306"/>
      <c r="AI2749" s="305"/>
      <c r="AJ2749" s="305"/>
      <c r="AK2749" s="307"/>
      <c r="AL2749" s="308"/>
    </row>
    <row r="2750" spans="34:38" ht="14.4">
      <c r="AH2750" s="306"/>
      <c r="AI2750" s="305"/>
      <c r="AJ2750" s="305"/>
      <c r="AK2750" s="307"/>
      <c r="AL2750" s="308"/>
    </row>
    <row r="2751" spans="34:38" ht="14.4">
      <c r="AH2751" s="306"/>
      <c r="AI2751" s="305"/>
      <c r="AJ2751" s="305"/>
      <c r="AK2751" s="307"/>
      <c r="AL2751" s="308"/>
    </row>
    <row r="2752" spans="34:38" ht="14.4">
      <c r="AH2752" s="306"/>
      <c r="AI2752" s="305"/>
      <c r="AJ2752" s="305"/>
      <c r="AK2752" s="307"/>
      <c r="AL2752" s="308"/>
    </row>
    <row r="2753" spans="34:38" ht="14.4">
      <c r="AH2753" s="306"/>
      <c r="AI2753" s="305"/>
      <c r="AJ2753" s="305"/>
      <c r="AK2753" s="307"/>
      <c r="AL2753" s="308"/>
    </row>
    <row r="2754" spans="34:38" ht="14.4">
      <c r="AH2754" s="306"/>
      <c r="AI2754" s="305"/>
      <c r="AJ2754" s="305"/>
      <c r="AK2754" s="307"/>
      <c r="AL2754" s="308"/>
    </row>
    <row r="2755" spans="34:38" ht="14.4">
      <c r="AH2755" s="306"/>
      <c r="AI2755" s="305"/>
      <c r="AJ2755" s="305"/>
      <c r="AK2755" s="307"/>
      <c r="AL2755" s="308"/>
    </row>
    <row r="2756" spans="34:38" ht="14.4">
      <c r="AH2756" s="306"/>
      <c r="AI2756" s="305"/>
      <c r="AJ2756" s="305"/>
      <c r="AK2756" s="307"/>
      <c r="AL2756" s="308"/>
    </row>
    <row r="2757" spans="34:38" ht="14.4">
      <c r="AH2757" s="306"/>
      <c r="AI2757" s="305"/>
      <c r="AJ2757" s="305"/>
      <c r="AK2757" s="307"/>
      <c r="AL2757" s="308"/>
    </row>
    <row r="2758" spans="34:38" ht="14.4">
      <c r="AH2758" s="306"/>
      <c r="AI2758" s="305"/>
      <c r="AJ2758" s="305"/>
      <c r="AK2758" s="307"/>
      <c r="AL2758" s="308"/>
    </row>
    <row r="2759" spans="34:38" ht="14.4">
      <c r="AH2759" s="306"/>
      <c r="AI2759" s="305"/>
      <c r="AJ2759" s="305"/>
      <c r="AK2759" s="307"/>
      <c r="AL2759" s="308"/>
    </row>
    <row r="2760" spans="34:38" ht="14.4">
      <c r="AH2760" s="306"/>
      <c r="AI2760" s="305"/>
      <c r="AJ2760" s="305"/>
      <c r="AK2760" s="307"/>
      <c r="AL2760" s="308"/>
    </row>
    <row r="2761" spans="34:38" ht="14.4">
      <c r="AH2761" s="306"/>
      <c r="AI2761" s="305"/>
      <c r="AJ2761" s="305"/>
      <c r="AK2761" s="307"/>
      <c r="AL2761" s="308"/>
    </row>
    <row r="2762" spans="34:38" ht="14.4">
      <c r="AH2762" s="306"/>
      <c r="AI2762" s="305"/>
      <c r="AJ2762" s="305"/>
      <c r="AK2762" s="307"/>
      <c r="AL2762" s="308"/>
    </row>
    <row r="2763" spans="34:38" ht="14.4">
      <c r="AH2763" s="306"/>
      <c r="AI2763" s="305"/>
      <c r="AJ2763" s="305"/>
      <c r="AK2763" s="307"/>
      <c r="AL2763" s="308"/>
    </row>
    <row r="2764" spans="34:38" ht="14.4">
      <c r="AH2764" s="306"/>
      <c r="AI2764" s="305"/>
      <c r="AJ2764" s="305"/>
      <c r="AK2764" s="307"/>
      <c r="AL2764" s="308"/>
    </row>
    <row r="2765" spans="34:38" ht="14.4">
      <c r="AH2765" s="306"/>
      <c r="AI2765" s="305"/>
      <c r="AJ2765" s="305"/>
      <c r="AK2765" s="307"/>
      <c r="AL2765" s="308"/>
    </row>
    <row r="2766" spans="34:38" ht="14.4">
      <c r="AH2766" s="306"/>
      <c r="AI2766" s="305"/>
      <c r="AJ2766" s="305"/>
      <c r="AK2766" s="307"/>
      <c r="AL2766" s="308"/>
    </row>
    <row r="2767" spans="34:38" ht="14.4">
      <c r="AH2767" s="306"/>
      <c r="AI2767" s="305"/>
      <c r="AJ2767" s="305"/>
      <c r="AK2767" s="307"/>
      <c r="AL2767" s="308"/>
    </row>
    <row r="2768" spans="34:38" ht="14.4">
      <c r="AH2768" s="306"/>
      <c r="AI2768" s="305"/>
      <c r="AJ2768" s="305"/>
      <c r="AK2768" s="307"/>
      <c r="AL2768" s="308"/>
    </row>
    <row r="2769" spans="34:38" ht="14.4">
      <c r="AH2769" s="306"/>
      <c r="AI2769" s="305"/>
      <c r="AJ2769" s="305"/>
      <c r="AK2769" s="307"/>
      <c r="AL2769" s="308"/>
    </row>
    <row r="2770" spans="34:38" ht="14.4">
      <c r="AH2770" s="306"/>
      <c r="AI2770" s="305"/>
      <c r="AJ2770" s="305"/>
      <c r="AK2770" s="307"/>
      <c r="AL2770" s="308"/>
    </row>
    <row r="2771" spans="34:38" ht="14.4">
      <c r="AH2771" s="306"/>
      <c r="AI2771" s="305"/>
      <c r="AJ2771" s="305"/>
      <c r="AK2771" s="307"/>
      <c r="AL2771" s="308"/>
    </row>
    <row r="2772" spans="34:38" ht="14.4">
      <c r="AH2772" s="306"/>
      <c r="AI2772" s="305"/>
      <c r="AJ2772" s="305"/>
      <c r="AK2772" s="307"/>
      <c r="AL2772" s="308"/>
    </row>
    <row r="2773" spans="34:38" ht="14.4">
      <c r="AH2773" s="306"/>
      <c r="AI2773" s="305"/>
      <c r="AJ2773" s="305"/>
      <c r="AK2773" s="307"/>
      <c r="AL2773" s="308"/>
    </row>
    <row r="2774" spans="34:38" ht="14.4">
      <c r="AH2774" s="306"/>
      <c r="AI2774" s="305"/>
      <c r="AJ2774" s="305"/>
      <c r="AK2774" s="307"/>
      <c r="AL2774" s="308"/>
    </row>
    <row r="2775" spans="34:38" ht="14.4">
      <c r="AH2775" s="306"/>
      <c r="AI2775" s="305"/>
      <c r="AJ2775" s="305"/>
      <c r="AK2775" s="307"/>
      <c r="AL2775" s="308"/>
    </row>
    <row r="2776" spans="34:38" ht="14.4">
      <c r="AH2776" s="306"/>
      <c r="AI2776" s="305"/>
      <c r="AJ2776" s="305"/>
      <c r="AK2776" s="307"/>
      <c r="AL2776" s="308"/>
    </row>
    <row r="2777" spans="34:38" ht="14.4">
      <c r="AH2777" s="306"/>
      <c r="AI2777" s="305"/>
      <c r="AJ2777" s="305"/>
      <c r="AK2777" s="307"/>
      <c r="AL2777" s="308"/>
    </row>
    <row r="2778" spans="34:38" ht="14.4">
      <c r="AH2778" s="306"/>
      <c r="AI2778" s="305"/>
      <c r="AJ2778" s="305"/>
      <c r="AK2778" s="307"/>
      <c r="AL2778" s="308"/>
    </row>
    <row r="2779" spans="34:38" ht="14.4">
      <c r="AH2779" s="306"/>
      <c r="AI2779" s="305"/>
      <c r="AJ2779" s="305"/>
      <c r="AK2779" s="307"/>
      <c r="AL2779" s="308"/>
    </row>
    <row r="2780" spans="34:38" ht="14.4">
      <c r="AH2780" s="306"/>
      <c r="AI2780" s="305"/>
      <c r="AJ2780" s="305"/>
      <c r="AK2780" s="307"/>
      <c r="AL2780" s="308"/>
    </row>
    <row r="2781" spans="34:38" ht="14.4">
      <c r="AH2781" s="306"/>
      <c r="AI2781" s="305"/>
      <c r="AJ2781" s="305"/>
      <c r="AK2781" s="307"/>
      <c r="AL2781" s="308"/>
    </row>
    <row r="2782" spans="34:38" ht="14.4">
      <c r="AH2782" s="306"/>
      <c r="AI2782" s="305"/>
      <c r="AJ2782" s="305"/>
      <c r="AK2782" s="307"/>
      <c r="AL2782" s="308"/>
    </row>
    <row r="2783" spans="34:38" ht="14.4">
      <c r="AH2783" s="306"/>
      <c r="AI2783" s="305"/>
      <c r="AJ2783" s="305"/>
      <c r="AK2783" s="307"/>
      <c r="AL2783" s="308"/>
    </row>
    <row r="2784" spans="34:38" ht="14.4">
      <c r="AH2784" s="306"/>
      <c r="AI2784" s="305"/>
      <c r="AJ2784" s="305"/>
      <c r="AK2784" s="307"/>
      <c r="AL2784" s="308"/>
    </row>
    <row r="2785" spans="34:38" ht="14.4">
      <c r="AH2785" s="306"/>
      <c r="AI2785" s="305"/>
      <c r="AJ2785" s="305"/>
      <c r="AK2785" s="307"/>
      <c r="AL2785" s="308"/>
    </row>
    <row r="2786" spans="34:38" ht="14.4">
      <c r="AH2786" s="306"/>
      <c r="AI2786" s="305"/>
      <c r="AJ2786" s="305"/>
      <c r="AK2786" s="307"/>
      <c r="AL2786" s="308"/>
    </row>
    <row r="2787" spans="34:38" ht="14.4">
      <c r="AH2787" s="306"/>
      <c r="AI2787" s="305"/>
      <c r="AJ2787" s="305"/>
      <c r="AK2787" s="307"/>
      <c r="AL2787" s="308"/>
    </row>
    <row r="2788" spans="34:38" ht="14.4">
      <c r="AH2788" s="306"/>
      <c r="AI2788" s="305"/>
      <c r="AJ2788" s="305"/>
      <c r="AK2788" s="307"/>
      <c r="AL2788" s="308"/>
    </row>
    <row r="2789" spans="34:38" ht="14.4">
      <c r="AH2789" s="306"/>
      <c r="AI2789" s="305"/>
      <c r="AJ2789" s="305"/>
      <c r="AK2789" s="307"/>
      <c r="AL2789" s="308"/>
    </row>
    <row r="2790" spans="34:38" ht="14.4">
      <c r="AH2790" s="306"/>
      <c r="AI2790" s="305"/>
      <c r="AJ2790" s="305"/>
      <c r="AK2790" s="307"/>
      <c r="AL2790" s="308"/>
    </row>
    <row r="2791" spans="34:38" ht="14.4">
      <c r="AH2791" s="306"/>
      <c r="AI2791" s="305"/>
      <c r="AJ2791" s="305"/>
      <c r="AK2791" s="307"/>
      <c r="AL2791" s="308"/>
    </row>
    <row r="2792" spans="34:38" ht="14.4">
      <c r="AH2792" s="306"/>
      <c r="AI2792" s="305"/>
      <c r="AJ2792" s="305"/>
      <c r="AK2792" s="307"/>
      <c r="AL2792" s="308"/>
    </row>
    <row r="2793" spans="34:38" ht="14.4">
      <c r="AH2793" s="306"/>
      <c r="AI2793" s="305"/>
      <c r="AJ2793" s="305"/>
      <c r="AK2793" s="307"/>
      <c r="AL2793" s="308"/>
    </row>
    <row r="2794" spans="34:38" ht="14.4">
      <c r="AH2794" s="306"/>
      <c r="AI2794" s="305"/>
      <c r="AJ2794" s="305"/>
      <c r="AK2794" s="307"/>
      <c r="AL2794" s="308"/>
    </row>
    <row r="2795" spans="34:38" ht="14.4">
      <c r="AH2795" s="306"/>
      <c r="AI2795" s="305"/>
      <c r="AJ2795" s="305"/>
      <c r="AK2795" s="307"/>
      <c r="AL2795" s="308"/>
    </row>
    <row r="2796" spans="34:38" ht="14.4">
      <c r="AH2796" s="306"/>
      <c r="AI2796" s="305"/>
      <c r="AJ2796" s="305"/>
      <c r="AK2796" s="307"/>
      <c r="AL2796" s="308"/>
    </row>
    <row r="2797" spans="34:38" ht="14.4">
      <c r="AH2797" s="306"/>
      <c r="AI2797" s="305"/>
      <c r="AJ2797" s="305"/>
      <c r="AK2797" s="307"/>
      <c r="AL2797" s="308"/>
    </row>
    <row r="2798" spans="34:38" ht="14.4">
      <c r="AH2798" s="306"/>
      <c r="AI2798" s="305"/>
      <c r="AJ2798" s="305"/>
      <c r="AK2798" s="307"/>
      <c r="AL2798" s="308"/>
    </row>
    <row r="2799" spans="34:38" ht="14.4">
      <c r="AH2799" s="306"/>
      <c r="AI2799" s="305"/>
      <c r="AJ2799" s="305"/>
      <c r="AK2799" s="307"/>
      <c r="AL2799" s="308"/>
    </row>
    <row r="2800" spans="34:38" ht="14.4">
      <c r="AH2800" s="306"/>
      <c r="AI2800" s="305"/>
      <c r="AJ2800" s="305"/>
      <c r="AK2800" s="307"/>
      <c r="AL2800" s="308"/>
    </row>
    <row r="2801" spans="34:38" ht="14.4">
      <c r="AH2801" s="306"/>
      <c r="AI2801" s="305"/>
      <c r="AJ2801" s="305"/>
      <c r="AK2801" s="307"/>
      <c r="AL2801" s="308"/>
    </row>
    <row r="2802" spans="34:38" ht="14.4">
      <c r="AH2802" s="306"/>
      <c r="AI2802" s="305"/>
      <c r="AJ2802" s="305"/>
      <c r="AK2802" s="307"/>
      <c r="AL2802" s="308"/>
    </row>
    <row r="2803" spans="34:38" ht="14.4">
      <c r="AH2803" s="306"/>
      <c r="AI2803" s="305"/>
      <c r="AJ2803" s="305"/>
      <c r="AK2803" s="307"/>
      <c r="AL2803" s="308"/>
    </row>
    <row r="2804" spans="34:38" ht="14.4">
      <c r="AH2804" s="306"/>
      <c r="AI2804" s="305"/>
      <c r="AJ2804" s="305"/>
      <c r="AK2804" s="307"/>
      <c r="AL2804" s="308"/>
    </row>
    <row r="2805" spans="34:38" ht="14.4">
      <c r="AH2805" s="306"/>
      <c r="AI2805" s="305"/>
      <c r="AJ2805" s="305"/>
      <c r="AK2805" s="307"/>
      <c r="AL2805" s="308"/>
    </row>
    <row r="2806" spans="34:38" ht="14.4">
      <c r="AH2806" s="306"/>
      <c r="AI2806" s="305"/>
      <c r="AJ2806" s="305"/>
      <c r="AK2806" s="307"/>
      <c r="AL2806" s="308"/>
    </row>
    <row r="2807" spans="34:38" ht="14.4">
      <c r="AH2807" s="306"/>
      <c r="AI2807" s="305"/>
      <c r="AJ2807" s="305"/>
      <c r="AK2807" s="307"/>
      <c r="AL2807" s="308"/>
    </row>
    <row r="2808" spans="34:38" ht="14.4">
      <c r="AH2808" s="306"/>
      <c r="AI2808" s="305"/>
      <c r="AJ2808" s="305"/>
      <c r="AK2808" s="307"/>
      <c r="AL2808" s="308"/>
    </row>
    <row r="2809" spans="34:38" ht="14.4">
      <c r="AH2809" s="306"/>
      <c r="AI2809" s="305"/>
      <c r="AJ2809" s="305"/>
      <c r="AK2809" s="307"/>
      <c r="AL2809" s="308"/>
    </row>
    <row r="2810" spans="34:38" ht="14.4">
      <c r="AH2810" s="306"/>
      <c r="AI2810" s="305"/>
      <c r="AJ2810" s="305"/>
      <c r="AK2810" s="307"/>
      <c r="AL2810" s="308"/>
    </row>
    <row r="2811" spans="34:38" ht="14.4">
      <c r="AH2811" s="306"/>
      <c r="AI2811" s="305"/>
      <c r="AJ2811" s="305"/>
      <c r="AK2811" s="307"/>
      <c r="AL2811" s="308"/>
    </row>
    <row r="2812" spans="34:38" ht="14.4">
      <c r="AH2812" s="306"/>
      <c r="AI2812" s="305"/>
      <c r="AJ2812" s="305"/>
      <c r="AK2812" s="307"/>
      <c r="AL2812" s="308"/>
    </row>
    <row r="2813" spans="34:38" ht="14.4">
      <c r="AH2813" s="306"/>
      <c r="AI2813" s="305"/>
      <c r="AJ2813" s="305"/>
      <c r="AK2813" s="307"/>
      <c r="AL2813" s="308"/>
    </row>
    <row r="2814" spans="34:38" ht="14.4">
      <c r="AH2814" s="306"/>
      <c r="AI2814" s="305"/>
      <c r="AJ2814" s="305"/>
      <c r="AK2814" s="307"/>
      <c r="AL2814" s="308"/>
    </row>
    <row r="2815" spans="34:38" ht="14.4">
      <c r="AH2815" s="306"/>
      <c r="AI2815" s="305"/>
      <c r="AJ2815" s="305"/>
      <c r="AK2815" s="307"/>
      <c r="AL2815" s="308"/>
    </row>
    <row r="2816" spans="34:38" ht="14.4">
      <c r="AH2816" s="306"/>
      <c r="AI2816" s="305"/>
      <c r="AJ2816" s="305"/>
      <c r="AK2816" s="307"/>
      <c r="AL2816" s="308"/>
    </row>
    <row r="2817" spans="34:38" ht="14.4">
      <c r="AH2817" s="306"/>
      <c r="AI2817" s="305"/>
      <c r="AJ2817" s="305"/>
      <c r="AK2817" s="307"/>
      <c r="AL2817" s="308"/>
    </row>
    <row r="2818" spans="34:38" ht="14.4">
      <c r="AH2818" s="306"/>
      <c r="AI2818" s="305"/>
      <c r="AJ2818" s="305"/>
      <c r="AK2818" s="307"/>
      <c r="AL2818" s="308"/>
    </row>
    <row r="2819" spans="34:38" ht="14.4">
      <c r="AH2819" s="306"/>
      <c r="AI2819" s="305"/>
      <c r="AJ2819" s="305"/>
      <c r="AK2819" s="307"/>
      <c r="AL2819" s="308"/>
    </row>
    <row r="2820" spans="34:38" ht="14.4">
      <c r="AH2820" s="306"/>
      <c r="AI2820" s="305"/>
      <c r="AJ2820" s="305"/>
      <c r="AK2820" s="307"/>
      <c r="AL2820" s="308"/>
    </row>
    <row r="2821" spans="34:38" ht="14.4">
      <c r="AH2821" s="306"/>
      <c r="AI2821" s="305"/>
      <c r="AJ2821" s="305"/>
      <c r="AK2821" s="307"/>
      <c r="AL2821" s="308"/>
    </row>
    <row r="2822" spans="34:38" ht="14.4">
      <c r="AH2822" s="306"/>
      <c r="AI2822" s="305"/>
      <c r="AJ2822" s="305"/>
      <c r="AK2822" s="307"/>
      <c r="AL2822" s="308"/>
    </row>
    <row r="2823" spans="34:38" ht="14.4">
      <c r="AH2823" s="306"/>
      <c r="AI2823" s="305"/>
      <c r="AJ2823" s="305"/>
      <c r="AK2823" s="307"/>
      <c r="AL2823" s="308"/>
    </row>
    <row r="2824" spans="34:38" ht="14.4">
      <c r="AH2824" s="306"/>
      <c r="AI2824" s="305"/>
      <c r="AJ2824" s="305"/>
      <c r="AK2824" s="307"/>
      <c r="AL2824" s="308"/>
    </row>
    <row r="2825" spans="34:38" ht="14.4">
      <c r="AH2825" s="306"/>
      <c r="AI2825" s="305"/>
      <c r="AJ2825" s="305"/>
      <c r="AK2825" s="307"/>
      <c r="AL2825" s="308"/>
    </row>
    <row r="2826" spans="34:38" ht="14.4">
      <c r="AH2826" s="306"/>
      <c r="AI2826" s="305"/>
      <c r="AJ2826" s="305"/>
      <c r="AK2826" s="307"/>
      <c r="AL2826" s="308"/>
    </row>
    <row r="2827" spans="34:38" ht="14.4">
      <c r="AH2827" s="306"/>
      <c r="AI2827" s="305"/>
      <c r="AJ2827" s="305"/>
      <c r="AK2827" s="307"/>
      <c r="AL2827" s="308"/>
    </row>
    <row r="2828" spans="34:38" ht="14.4">
      <c r="AH2828" s="306"/>
      <c r="AI2828" s="305"/>
      <c r="AJ2828" s="305"/>
      <c r="AK2828" s="307"/>
      <c r="AL2828" s="308"/>
    </row>
    <row r="2829" spans="34:38" ht="14.4">
      <c r="AH2829" s="306"/>
      <c r="AI2829" s="305"/>
      <c r="AJ2829" s="305"/>
      <c r="AK2829" s="307"/>
      <c r="AL2829" s="308"/>
    </row>
    <row r="2830" spans="34:38" ht="14.4">
      <c r="AH2830" s="306"/>
      <c r="AI2830" s="305"/>
      <c r="AJ2830" s="305"/>
      <c r="AK2830" s="307"/>
      <c r="AL2830" s="308"/>
    </row>
    <row r="2831" spans="34:38" ht="14.4">
      <c r="AH2831" s="306"/>
      <c r="AI2831" s="305"/>
      <c r="AJ2831" s="305"/>
      <c r="AK2831" s="307"/>
      <c r="AL2831" s="308"/>
    </row>
    <row r="2832" spans="34:38" ht="14.4">
      <c r="AH2832" s="306"/>
      <c r="AI2832" s="305"/>
      <c r="AJ2832" s="305"/>
      <c r="AK2832" s="307"/>
      <c r="AL2832" s="308"/>
    </row>
    <row r="2833" spans="34:38" ht="14.4">
      <c r="AH2833" s="306"/>
      <c r="AI2833" s="305"/>
      <c r="AJ2833" s="305"/>
      <c r="AK2833" s="307"/>
      <c r="AL2833" s="308"/>
    </row>
    <row r="2834" spans="34:38" ht="14.4">
      <c r="AH2834" s="306"/>
      <c r="AI2834" s="305"/>
      <c r="AJ2834" s="305"/>
      <c r="AK2834" s="307"/>
      <c r="AL2834" s="308"/>
    </row>
    <row r="2835" spans="34:38" ht="14.4">
      <c r="AH2835" s="306"/>
      <c r="AI2835" s="305"/>
      <c r="AJ2835" s="305"/>
      <c r="AK2835" s="307"/>
      <c r="AL2835" s="308"/>
    </row>
    <row r="2836" spans="34:38" ht="14.4">
      <c r="AH2836" s="306"/>
      <c r="AI2836" s="305"/>
      <c r="AJ2836" s="305"/>
      <c r="AK2836" s="307"/>
      <c r="AL2836" s="308"/>
    </row>
    <row r="2837" spans="34:38" ht="14.4">
      <c r="AH2837" s="306"/>
      <c r="AI2837" s="305"/>
      <c r="AJ2837" s="305"/>
      <c r="AK2837" s="307"/>
      <c r="AL2837" s="308"/>
    </row>
    <row r="2838" spans="34:38" ht="14.4">
      <c r="AH2838" s="306"/>
      <c r="AI2838" s="305"/>
      <c r="AJ2838" s="305"/>
      <c r="AK2838" s="307"/>
      <c r="AL2838" s="308"/>
    </row>
    <row r="2839" spans="34:38" ht="14.4">
      <c r="AH2839" s="306"/>
      <c r="AI2839" s="305"/>
      <c r="AJ2839" s="305"/>
      <c r="AK2839" s="307"/>
      <c r="AL2839" s="308"/>
    </row>
    <row r="2840" spans="34:38" ht="14.4">
      <c r="AH2840" s="306"/>
      <c r="AI2840" s="305"/>
      <c r="AJ2840" s="305"/>
      <c r="AK2840" s="307"/>
      <c r="AL2840" s="308"/>
    </row>
    <row r="2841" spans="34:38" ht="14.4">
      <c r="AH2841" s="306"/>
      <c r="AI2841" s="305"/>
      <c r="AJ2841" s="305"/>
      <c r="AK2841" s="307"/>
      <c r="AL2841" s="308"/>
    </row>
    <row r="2842" spans="34:38" ht="14.4">
      <c r="AH2842" s="306"/>
      <c r="AI2842" s="305"/>
      <c r="AJ2842" s="305"/>
      <c r="AK2842" s="307"/>
      <c r="AL2842" s="308"/>
    </row>
    <row r="2843" spans="34:38" ht="14.4">
      <c r="AH2843" s="306"/>
      <c r="AI2843" s="305"/>
      <c r="AJ2843" s="305"/>
      <c r="AK2843" s="307"/>
      <c r="AL2843" s="308"/>
    </row>
    <row r="2844" spans="34:38" ht="14.4">
      <c r="AH2844" s="306"/>
      <c r="AI2844" s="305"/>
      <c r="AJ2844" s="305"/>
      <c r="AK2844" s="307"/>
      <c r="AL2844" s="308"/>
    </row>
    <row r="2845" spans="34:38" ht="14.4">
      <c r="AH2845" s="306"/>
      <c r="AI2845" s="305"/>
      <c r="AJ2845" s="305"/>
      <c r="AK2845" s="307"/>
      <c r="AL2845" s="308"/>
    </row>
    <row r="2846" spans="34:38" ht="14.4">
      <c r="AH2846" s="306"/>
      <c r="AI2846" s="305"/>
      <c r="AJ2846" s="305"/>
      <c r="AK2846" s="307"/>
      <c r="AL2846" s="308"/>
    </row>
    <row r="2847" spans="34:38" ht="14.4">
      <c r="AH2847" s="306"/>
      <c r="AI2847" s="305"/>
      <c r="AJ2847" s="305"/>
      <c r="AK2847" s="307"/>
      <c r="AL2847" s="308"/>
    </row>
    <row r="2848" spans="34:38" ht="14.4">
      <c r="AH2848" s="306"/>
      <c r="AI2848" s="305"/>
      <c r="AJ2848" s="305"/>
      <c r="AK2848" s="307"/>
      <c r="AL2848" s="308"/>
    </row>
    <row r="2849" spans="34:38" ht="14.4">
      <c r="AH2849" s="306"/>
      <c r="AI2849" s="305"/>
      <c r="AJ2849" s="305"/>
      <c r="AK2849" s="307"/>
      <c r="AL2849" s="308"/>
    </row>
    <row r="2850" spans="34:38" ht="14.4">
      <c r="AH2850" s="306"/>
      <c r="AI2850" s="305"/>
      <c r="AJ2850" s="305"/>
      <c r="AK2850" s="307"/>
      <c r="AL2850" s="308"/>
    </row>
    <row r="2851" spans="34:38" ht="14.4">
      <c r="AH2851" s="306"/>
      <c r="AI2851" s="305"/>
      <c r="AJ2851" s="305"/>
      <c r="AK2851" s="307"/>
      <c r="AL2851" s="308"/>
    </row>
    <row r="2852" spans="34:38" ht="14.4">
      <c r="AH2852" s="306"/>
      <c r="AI2852" s="305"/>
      <c r="AJ2852" s="305"/>
      <c r="AK2852" s="307"/>
      <c r="AL2852" s="308"/>
    </row>
    <row r="2853" spans="34:38" ht="14.4">
      <c r="AH2853" s="306"/>
      <c r="AI2853" s="305"/>
      <c r="AJ2853" s="305"/>
      <c r="AK2853" s="307"/>
      <c r="AL2853" s="308"/>
    </row>
    <row r="2854" spans="34:38" ht="14.4">
      <c r="AH2854" s="306"/>
      <c r="AI2854" s="305"/>
      <c r="AJ2854" s="305"/>
      <c r="AK2854" s="307"/>
      <c r="AL2854" s="308"/>
    </row>
    <row r="2855" spans="34:38" ht="14.4">
      <c r="AH2855" s="306"/>
      <c r="AI2855" s="305"/>
      <c r="AJ2855" s="305"/>
      <c r="AK2855" s="307"/>
      <c r="AL2855" s="308"/>
    </row>
    <row r="2856" spans="34:38" ht="14.4">
      <c r="AH2856" s="306"/>
      <c r="AI2856" s="305"/>
      <c r="AJ2856" s="305"/>
      <c r="AK2856" s="307"/>
      <c r="AL2856" s="308"/>
    </row>
    <row r="2857" spans="34:38" ht="14.4">
      <c r="AH2857" s="306"/>
      <c r="AI2857" s="305"/>
      <c r="AJ2857" s="305"/>
      <c r="AK2857" s="307"/>
      <c r="AL2857" s="308"/>
    </row>
    <row r="2858" spans="34:38" ht="14.4">
      <c r="AH2858" s="306"/>
      <c r="AI2858" s="305"/>
      <c r="AJ2858" s="305"/>
      <c r="AK2858" s="307"/>
      <c r="AL2858" s="308"/>
    </row>
    <row r="2859" spans="34:38" ht="14.4">
      <c r="AH2859" s="306"/>
      <c r="AI2859" s="305"/>
      <c r="AJ2859" s="305"/>
      <c r="AK2859" s="307"/>
      <c r="AL2859" s="308"/>
    </row>
    <row r="2860" spans="34:38" ht="14.4">
      <c r="AH2860" s="306"/>
      <c r="AI2860" s="305"/>
      <c r="AJ2860" s="305"/>
      <c r="AK2860" s="307"/>
      <c r="AL2860" s="308"/>
    </row>
    <row r="2861" spans="34:38" ht="14.4">
      <c r="AH2861" s="306"/>
      <c r="AI2861" s="305"/>
      <c r="AJ2861" s="305"/>
      <c r="AK2861" s="307"/>
      <c r="AL2861" s="308"/>
    </row>
    <row r="2862" spans="34:38" ht="14.4">
      <c r="AH2862" s="306"/>
      <c r="AI2862" s="305"/>
      <c r="AJ2862" s="305"/>
      <c r="AK2862" s="307"/>
      <c r="AL2862" s="308"/>
    </row>
    <row r="2863" spans="34:38" ht="14.4">
      <c r="AH2863" s="306"/>
      <c r="AI2863" s="305"/>
      <c r="AJ2863" s="305"/>
      <c r="AK2863" s="307"/>
      <c r="AL2863" s="308"/>
    </row>
    <row r="2864" spans="34:38" ht="14.4">
      <c r="AH2864" s="306"/>
      <c r="AI2864" s="305"/>
      <c r="AJ2864" s="305"/>
      <c r="AK2864" s="307"/>
      <c r="AL2864" s="308"/>
    </row>
    <row r="2865" spans="34:38" ht="14.4">
      <c r="AH2865" s="306"/>
      <c r="AI2865" s="305"/>
      <c r="AJ2865" s="305"/>
      <c r="AK2865" s="307"/>
      <c r="AL2865" s="308"/>
    </row>
    <row r="2866" spans="34:38" ht="14.4">
      <c r="AH2866" s="306"/>
      <c r="AI2866" s="305"/>
      <c r="AJ2866" s="305"/>
      <c r="AK2866" s="307"/>
      <c r="AL2866" s="308"/>
    </row>
    <row r="2867" spans="34:38" ht="14.4">
      <c r="AH2867" s="306"/>
      <c r="AI2867" s="305"/>
      <c r="AJ2867" s="305"/>
      <c r="AK2867" s="307"/>
      <c r="AL2867" s="308"/>
    </row>
    <row r="2868" spans="34:38" ht="14.4">
      <c r="AH2868" s="306"/>
      <c r="AI2868" s="305"/>
      <c r="AJ2868" s="305"/>
      <c r="AK2868" s="307"/>
      <c r="AL2868" s="308"/>
    </row>
    <row r="2869" spans="34:38" ht="14.4">
      <c r="AH2869" s="306"/>
      <c r="AI2869" s="305"/>
      <c r="AJ2869" s="305"/>
      <c r="AK2869" s="307"/>
      <c r="AL2869" s="308"/>
    </row>
    <row r="2870" spans="34:38" ht="14.4">
      <c r="AH2870" s="306"/>
      <c r="AI2870" s="305"/>
      <c r="AJ2870" s="305"/>
      <c r="AK2870" s="307"/>
      <c r="AL2870" s="308"/>
    </row>
    <row r="2871" spans="34:38" ht="14.4">
      <c r="AH2871" s="306"/>
      <c r="AI2871" s="305"/>
      <c r="AJ2871" s="305"/>
      <c r="AK2871" s="307"/>
      <c r="AL2871" s="308"/>
    </row>
    <row r="2872" spans="34:38" ht="14.4">
      <c r="AH2872" s="306"/>
      <c r="AI2872" s="305"/>
      <c r="AJ2872" s="305"/>
      <c r="AK2872" s="307"/>
      <c r="AL2872" s="308"/>
    </row>
    <row r="2873" spans="34:38" ht="14.4">
      <c r="AH2873" s="306"/>
      <c r="AI2873" s="305"/>
      <c r="AJ2873" s="305"/>
      <c r="AK2873" s="307"/>
      <c r="AL2873" s="308"/>
    </row>
    <row r="2874" spans="34:38" ht="14.4">
      <c r="AH2874" s="306"/>
      <c r="AI2874" s="305"/>
      <c r="AJ2874" s="305"/>
      <c r="AK2874" s="307"/>
      <c r="AL2874" s="308"/>
    </row>
    <row r="2875" spans="34:38" ht="14.4">
      <c r="AH2875" s="306"/>
      <c r="AI2875" s="305"/>
      <c r="AJ2875" s="305"/>
      <c r="AK2875" s="307"/>
      <c r="AL2875" s="308"/>
    </row>
    <row r="2876" spans="34:38" ht="14.4">
      <c r="AH2876" s="306"/>
      <c r="AI2876" s="305"/>
      <c r="AJ2876" s="305"/>
      <c r="AK2876" s="307"/>
      <c r="AL2876" s="308"/>
    </row>
    <row r="2877" spans="34:38" ht="14.4">
      <c r="AH2877" s="306"/>
      <c r="AI2877" s="305"/>
      <c r="AJ2877" s="305"/>
      <c r="AK2877" s="307"/>
      <c r="AL2877" s="308"/>
    </row>
    <row r="2878" spans="34:38" ht="14.4">
      <c r="AH2878" s="306"/>
      <c r="AI2878" s="305"/>
      <c r="AJ2878" s="305"/>
      <c r="AK2878" s="307"/>
      <c r="AL2878" s="308"/>
    </row>
    <row r="2879" spans="34:38" ht="14.4">
      <c r="AH2879" s="306"/>
      <c r="AI2879" s="305"/>
      <c r="AJ2879" s="305"/>
      <c r="AK2879" s="307"/>
      <c r="AL2879" s="308"/>
    </row>
    <row r="2880" spans="34:38" ht="14.4">
      <c r="AH2880" s="306"/>
      <c r="AI2880" s="305"/>
      <c r="AJ2880" s="305"/>
      <c r="AK2880" s="307"/>
      <c r="AL2880" s="308"/>
    </row>
    <row r="2881" spans="34:38" ht="14.4">
      <c r="AH2881" s="306"/>
      <c r="AI2881" s="305"/>
      <c r="AJ2881" s="305"/>
      <c r="AK2881" s="307"/>
      <c r="AL2881" s="308"/>
    </row>
    <row r="2882" spans="34:38" ht="14.4">
      <c r="AH2882" s="306"/>
      <c r="AI2882" s="305"/>
      <c r="AJ2882" s="305"/>
      <c r="AK2882" s="307"/>
      <c r="AL2882" s="308"/>
    </row>
    <row r="2883" spans="34:38" ht="14.4">
      <c r="AH2883" s="306"/>
      <c r="AI2883" s="305"/>
      <c r="AJ2883" s="305"/>
      <c r="AK2883" s="307"/>
      <c r="AL2883" s="308"/>
    </row>
    <row r="2884" spans="34:38" ht="14.4">
      <c r="AH2884" s="306"/>
      <c r="AI2884" s="305"/>
      <c r="AJ2884" s="305"/>
      <c r="AK2884" s="307"/>
      <c r="AL2884" s="308"/>
    </row>
    <row r="2885" spans="34:38" ht="14.4">
      <c r="AH2885" s="306"/>
      <c r="AI2885" s="305"/>
      <c r="AJ2885" s="305"/>
      <c r="AK2885" s="307"/>
      <c r="AL2885" s="308"/>
    </row>
    <row r="2886" spans="34:38" ht="14.4">
      <c r="AH2886" s="306"/>
      <c r="AI2886" s="305"/>
      <c r="AJ2886" s="305"/>
      <c r="AK2886" s="307"/>
      <c r="AL2886" s="308"/>
    </row>
    <row r="2887" spans="34:38" ht="14.4">
      <c r="AH2887" s="306"/>
      <c r="AI2887" s="305"/>
      <c r="AJ2887" s="305"/>
      <c r="AK2887" s="307"/>
      <c r="AL2887" s="308"/>
    </row>
    <row r="2888" spans="34:38" ht="14.4">
      <c r="AH2888" s="306"/>
      <c r="AI2888" s="305"/>
      <c r="AJ2888" s="305"/>
      <c r="AK2888" s="307"/>
      <c r="AL2888" s="308"/>
    </row>
    <row r="2889" spans="34:38" ht="14.4">
      <c r="AH2889" s="306"/>
      <c r="AI2889" s="305"/>
      <c r="AJ2889" s="305"/>
      <c r="AK2889" s="307"/>
      <c r="AL2889" s="308"/>
    </row>
    <row r="2890" spans="34:38" ht="14.4">
      <c r="AH2890" s="306"/>
      <c r="AI2890" s="305"/>
      <c r="AJ2890" s="305"/>
      <c r="AK2890" s="307"/>
      <c r="AL2890" s="308"/>
    </row>
    <row r="2891" spans="34:38" ht="14.4">
      <c r="AH2891" s="306"/>
      <c r="AI2891" s="305"/>
      <c r="AJ2891" s="305"/>
      <c r="AK2891" s="307"/>
      <c r="AL2891" s="308"/>
    </row>
    <row r="2892" spans="34:38" ht="14.4">
      <c r="AH2892" s="306"/>
      <c r="AI2892" s="305"/>
      <c r="AJ2892" s="305"/>
      <c r="AK2892" s="307"/>
      <c r="AL2892" s="308"/>
    </row>
    <row r="2893" spans="34:38" ht="14.4">
      <c r="AH2893" s="306"/>
      <c r="AI2893" s="305"/>
      <c r="AJ2893" s="305"/>
      <c r="AK2893" s="307"/>
      <c r="AL2893" s="308"/>
    </row>
    <row r="2894" spans="34:38" ht="14.4">
      <c r="AH2894" s="306"/>
      <c r="AI2894" s="305"/>
      <c r="AJ2894" s="305"/>
      <c r="AK2894" s="307"/>
      <c r="AL2894" s="308"/>
    </row>
    <row r="2895" spans="34:38" ht="14.4">
      <c r="AH2895" s="306"/>
      <c r="AI2895" s="305"/>
      <c r="AJ2895" s="305"/>
      <c r="AK2895" s="307"/>
      <c r="AL2895" s="308"/>
    </row>
    <row r="2896" spans="34:38" ht="14.4">
      <c r="AH2896" s="306"/>
      <c r="AI2896" s="305"/>
      <c r="AJ2896" s="305"/>
      <c r="AK2896" s="307"/>
      <c r="AL2896" s="308"/>
    </row>
    <row r="2897" spans="34:38" ht="14.4">
      <c r="AH2897" s="306"/>
      <c r="AI2897" s="305"/>
      <c r="AJ2897" s="305"/>
      <c r="AK2897" s="307"/>
      <c r="AL2897" s="308"/>
    </row>
    <row r="2898" spans="34:38" ht="14.4">
      <c r="AH2898" s="306"/>
      <c r="AI2898" s="305"/>
      <c r="AJ2898" s="305"/>
      <c r="AK2898" s="307"/>
      <c r="AL2898" s="308"/>
    </row>
    <row r="2899" spans="34:38" ht="14.4">
      <c r="AH2899" s="306"/>
      <c r="AI2899" s="305"/>
      <c r="AJ2899" s="305"/>
      <c r="AK2899" s="307"/>
      <c r="AL2899" s="308"/>
    </row>
    <row r="2900" spans="34:38" ht="14.4">
      <c r="AH2900" s="306"/>
      <c r="AI2900" s="305"/>
      <c r="AJ2900" s="305"/>
      <c r="AK2900" s="307"/>
      <c r="AL2900" s="308"/>
    </row>
    <row r="2901" spans="34:38" ht="14.4">
      <c r="AH2901" s="306"/>
      <c r="AI2901" s="305"/>
      <c r="AJ2901" s="305"/>
      <c r="AK2901" s="307"/>
      <c r="AL2901" s="308"/>
    </row>
    <row r="2902" spans="34:38" ht="14.4">
      <c r="AH2902" s="306"/>
      <c r="AI2902" s="305"/>
      <c r="AJ2902" s="305"/>
      <c r="AK2902" s="307"/>
      <c r="AL2902" s="308"/>
    </row>
    <row r="2903" spans="34:38" ht="14.4">
      <c r="AH2903" s="306"/>
      <c r="AI2903" s="305"/>
      <c r="AJ2903" s="305"/>
      <c r="AK2903" s="307"/>
      <c r="AL2903" s="308"/>
    </row>
    <row r="2904" spans="34:38" ht="14.4">
      <c r="AH2904" s="306"/>
      <c r="AI2904" s="305"/>
      <c r="AJ2904" s="305"/>
      <c r="AK2904" s="307"/>
      <c r="AL2904" s="308"/>
    </row>
    <row r="2905" spans="34:38" ht="14.4">
      <c r="AH2905" s="306"/>
      <c r="AI2905" s="305"/>
      <c r="AJ2905" s="305"/>
      <c r="AK2905" s="307"/>
      <c r="AL2905" s="308"/>
    </row>
    <row r="2906" spans="34:38" ht="14.4">
      <c r="AH2906" s="306"/>
      <c r="AI2906" s="305"/>
      <c r="AJ2906" s="305"/>
      <c r="AK2906" s="307"/>
      <c r="AL2906" s="308"/>
    </row>
    <row r="2907" spans="34:38" ht="14.4">
      <c r="AH2907" s="306"/>
      <c r="AI2907" s="305"/>
      <c r="AJ2907" s="305"/>
      <c r="AK2907" s="307"/>
      <c r="AL2907" s="308"/>
    </row>
    <row r="2908" spans="34:38" ht="14.4">
      <c r="AH2908" s="306"/>
      <c r="AI2908" s="305"/>
      <c r="AJ2908" s="305"/>
      <c r="AK2908" s="307"/>
      <c r="AL2908" s="308"/>
    </row>
    <row r="2909" spans="34:38" ht="14.4">
      <c r="AH2909" s="306"/>
      <c r="AI2909" s="305"/>
      <c r="AJ2909" s="305"/>
      <c r="AK2909" s="307"/>
      <c r="AL2909" s="308"/>
    </row>
    <row r="2910" spans="34:38" ht="14.4">
      <c r="AH2910" s="306"/>
      <c r="AI2910" s="305"/>
      <c r="AJ2910" s="305"/>
      <c r="AK2910" s="307"/>
      <c r="AL2910" s="308"/>
    </row>
    <row r="2911" spans="34:38" ht="14.4">
      <c r="AH2911" s="306"/>
      <c r="AI2911" s="305"/>
      <c r="AJ2911" s="305"/>
      <c r="AK2911" s="307"/>
      <c r="AL2911" s="308"/>
    </row>
    <row r="2912" spans="34:38" ht="14.4">
      <c r="AH2912" s="306"/>
      <c r="AI2912" s="305"/>
      <c r="AJ2912" s="305"/>
      <c r="AK2912" s="307"/>
      <c r="AL2912" s="308"/>
    </row>
    <row r="2913" spans="34:38" ht="14.4">
      <c r="AH2913" s="306"/>
      <c r="AI2913" s="305"/>
      <c r="AJ2913" s="305"/>
      <c r="AK2913" s="307"/>
      <c r="AL2913" s="308"/>
    </row>
    <row r="2914" spans="34:38" ht="14.4">
      <c r="AH2914" s="306"/>
      <c r="AI2914" s="305"/>
      <c r="AJ2914" s="305"/>
      <c r="AK2914" s="307"/>
      <c r="AL2914" s="308"/>
    </row>
    <row r="2915" spans="34:38" ht="14.4">
      <c r="AH2915" s="306"/>
      <c r="AI2915" s="305"/>
      <c r="AJ2915" s="305"/>
      <c r="AK2915" s="307"/>
      <c r="AL2915" s="308"/>
    </row>
    <row r="2916" spans="34:38" ht="14.4">
      <c r="AH2916" s="306"/>
      <c r="AI2916" s="305"/>
      <c r="AJ2916" s="305"/>
      <c r="AK2916" s="307"/>
      <c r="AL2916" s="308"/>
    </row>
    <row r="2917" spans="34:38" ht="14.4">
      <c r="AH2917" s="306"/>
      <c r="AI2917" s="305"/>
      <c r="AJ2917" s="305"/>
      <c r="AK2917" s="307"/>
      <c r="AL2917" s="308"/>
    </row>
    <row r="2918" spans="34:38" ht="14.4">
      <c r="AH2918" s="306"/>
      <c r="AI2918" s="305"/>
      <c r="AJ2918" s="305"/>
      <c r="AK2918" s="307"/>
      <c r="AL2918" s="308"/>
    </row>
    <row r="2919" spans="34:38" ht="14.4">
      <c r="AH2919" s="306"/>
      <c r="AI2919" s="305"/>
      <c r="AJ2919" s="305"/>
      <c r="AK2919" s="307"/>
      <c r="AL2919" s="308"/>
    </row>
    <row r="2920" spans="34:38" ht="14.4">
      <c r="AH2920" s="306"/>
      <c r="AI2920" s="305"/>
      <c r="AJ2920" s="305"/>
      <c r="AK2920" s="307"/>
      <c r="AL2920" s="308"/>
    </row>
    <row r="2921" spans="34:38" ht="14.4">
      <c r="AH2921" s="306"/>
      <c r="AI2921" s="305"/>
      <c r="AJ2921" s="305"/>
      <c r="AK2921" s="307"/>
      <c r="AL2921" s="308"/>
    </row>
    <row r="2922" spans="34:38" ht="14.4">
      <c r="AH2922" s="306"/>
      <c r="AI2922" s="305"/>
      <c r="AJ2922" s="305"/>
      <c r="AK2922" s="307"/>
      <c r="AL2922" s="308"/>
    </row>
    <row r="2923" spans="34:38" ht="14.4">
      <c r="AH2923" s="306"/>
      <c r="AI2923" s="305"/>
      <c r="AJ2923" s="305"/>
      <c r="AK2923" s="307"/>
      <c r="AL2923" s="308"/>
    </row>
    <row r="2924" spans="34:38" ht="14.4">
      <c r="AH2924" s="306"/>
      <c r="AI2924" s="305"/>
      <c r="AJ2924" s="305"/>
      <c r="AK2924" s="307"/>
      <c r="AL2924" s="308"/>
    </row>
    <row r="2925" spans="34:38" ht="14.4">
      <c r="AH2925" s="306"/>
      <c r="AI2925" s="305"/>
      <c r="AJ2925" s="305"/>
      <c r="AK2925" s="307"/>
      <c r="AL2925" s="308"/>
    </row>
    <row r="2926" spans="34:38" ht="14.4">
      <c r="AH2926" s="306"/>
      <c r="AI2926" s="305"/>
      <c r="AJ2926" s="305"/>
      <c r="AK2926" s="307"/>
      <c r="AL2926" s="308"/>
    </row>
    <row r="2927" spans="34:38" ht="14.4">
      <c r="AH2927" s="306"/>
      <c r="AI2927" s="305"/>
      <c r="AJ2927" s="305"/>
      <c r="AK2927" s="307"/>
      <c r="AL2927" s="308"/>
    </row>
    <row r="2928" spans="34:38" ht="14.4">
      <c r="AH2928" s="306"/>
      <c r="AI2928" s="305"/>
      <c r="AJ2928" s="305"/>
      <c r="AK2928" s="307"/>
      <c r="AL2928" s="308"/>
    </row>
    <row r="2929" spans="34:38" ht="14.4">
      <c r="AH2929" s="306"/>
      <c r="AI2929" s="305"/>
      <c r="AJ2929" s="305"/>
      <c r="AK2929" s="307"/>
      <c r="AL2929" s="308"/>
    </row>
    <row r="2930" spans="34:38" ht="14.4">
      <c r="AH2930" s="306"/>
      <c r="AI2930" s="305"/>
      <c r="AJ2930" s="305"/>
      <c r="AK2930" s="307"/>
      <c r="AL2930" s="308"/>
    </row>
    <row r="2931" spans="34:38" ht="14.4">
      <c r="AH2931" s="306"/>
      <c r="AI2931" s="305"/>
      <c r="AJ2931" s="305"/>
      <c r="AK2931" s="307"/>
      <c r="AL2931" s="308"/>
    </row>
    <row r="2932" spans="34:38" ht="14.4">
      <c r="AH2932" s="306"/>
      <c r="AI2932" s="305"/>
      <c r="AJ2932" s="305"/>
      <c r="AK2932" s="307"/>
      <c r="AL2932" s="308"/>
    </row>
    <row r="2933" spans="34:38" ht="14.4">
      <c r="AH2933" s="306"/>
      <c r="AI2933" s="305"/>
      <c r="AJ2933" s="305"/>
      <c r="AK2933" s="307"/>
      <c r="AL2933" s="308"/>
    </row>
    <row r="2934" spans="34:38" ht="14.4">
      <c r="AH2934" s="306"/>
      <c r="AI2934" s="305"/>
      <c r="AJ2934" s="305"/>
      <c r="AK2934" s="307"/>
      <c r="AL2934" s="308"/>
    </row>
    <row r="2935" spans="34:38" ht="14.4">
      <c r="AH2935" s="306"/>
      <c r="AI2935" s="305"/>
      <c r="AJ2935" s="305"/>
      <c r="AK2935" s="307"/>
      <c r="AL2935" s="308"/>
    </row>
    <row r="2936" spans="34:38" ht="14.4">
      <c r="AH2936" s="306"/>
      <c r="AI2936" s="305"/>
      <c r="AJ2936" s="305"/>
      <c r="AK2936" s="307"/>
      <c r="AL2936" s="308"/>
    </row>
    <row r="2937" spans="34:38" ht="14.4">
      <c r="AH2937" s="306"/>
      <c r="AI2937" s="305"/>
      <c r="AJ2937" s="305"/>
      <c r="AK2937" s="307"/>
      <c r="AL2937" s="308"/>
    </row>
    <row r="2938" spans="34:38" ht="14.4">
      <c r="AH2938" s="306"/>
      <c r="AI2938" s="305"/>
      <c r="AJ2938" s="305"/>
      <c r="AK2938" s="307"/>
      <c r="AL2938" s="308"/>
    </row>
    <row r="2939" spans="34:38" ht="14.4">
      <c r="AH2939" s="306"/>
      <c r="AI2939" s="305"/>
      <c r="AJ2939" s="305"/>
      <c r="AK2939" s="307"/>
      <c r="AL2939" s="308"/>
    </row>
    <row r="2940" spans="34:38" ht="14.4">
      <c r="AH2940" s="306"/>
      <c r="AI2940" s="305"/>
      <c r="AJ2940" s="305"/>
      <c r="AK2940" s="307"/>
      <c r="AL2940" s="308"/>
    </row>
    <row r="2941" spans="34:38" ht="14.4">
      <c r="AH2941" s="306"/>
      <c r="AI2941" s="305"/>
      <c r="AJ2941" s="305"/>
      <c r="AK2941" s="307"/>
      <c r="AL2941" s="308"/>
    </row>
    <row r="2942" spans="34:38" ht="14.4">
      <c r="AH2942" s="306"/>
      <c r="AI2942" s="305"/>
      <c r="AJ2942" s="305"/>
      <c r="AK2942" s="307"/>
      <c r="AL2942" s="308"/>
    </row>
    <row r="2943" spans="34:38" ht="14.4">
      <c r="AH2943" s="306"/>
      <c r="AI2943" s="305"/>
      <c r="AJ2943" s="305"/>
      <c r="AK2943" s="307"/>
      <c r="AL2943" s="308"/>
    </row>
    <row r="2944" spans="34:38" ht="14.4">
      <c r="AH2944" s="306"/>
      <c r="AI2944" s="305"/>
      <c r="AJ2944" s="305"/>
      <c r="AK2944" s="307"/>
      <c r="AL2944" s="308"/>
    </row>
    <row r="2945" spans="34:38" ht="14.4">
      <c r="AH2945" s="306"/>
      <c r="AI2945" s="305"/>
      <c r="AJ2945" s="305"/>
      <c r="AK2945" s="307"/>
      <c r="AL2945" s="308"/>
    </row>
    <row r="2946" spans="34:38" ht="14.4">
      <c r="AH2946" s="306"/>
      <c r="AI2946" s="305"/>
      <c r="AJ2946" s="305"/>
      <c r="AK2946" s="307"/>
      <c r="AL2946" s="308"/>
    </row>
    <row r="2947" spans="34:38" ht="14.4">
      <c r="AH2947" s="306"/>
      <c r="AI2947" s="305"/>
      <c r="AJ2947" s="305"/>
      <c r="AK2947" s="307"/>
      <c r="AL2947" s="308"/>
    </row>
    <row r="2948" spans="34:38" ht="14.4">
      <c r="AH2948" s="306"/>
      <c r="AI2948" s="305"/>
      <c r="AJ2948" s="305"/>
      <c r="AK2948" s="307"/>
      <c r="AL2948" s="308"/>
    </row>
    <row r="2949" spans="34:38" ht="14.4">
      <c r="AH2949" s="306"/>
      <c r="AI2949" s="305"/>
      <c r="AJ2949" s="305"/>
      <c r="AK2949" s="307"/>
      <c r="AL2949" s="308"/>
    </row>
    <row r="2950" spans="34:38" ht="14.4">
      <c r="AH2950" s="306"/>
      <c r="AI2950" s="305"/>
      <c r="AJ2950" s="305"/>
      <c r="AK2950" s="307"/>
      <c r="AL2950" s="308"/>
    </row>
    <row r="2951" spans="34:38" ht="14.4">
      <c r="AH2951" s="306"/>
      <c r="AI2951" s="305"/>
      <c r="AJ2951" s="305"/>
      <c r="AK2951" s="307"/>
      <c r="AL2951" s="308"/>
    </row>
    <row r="2952" spans="34:38" ht="14.4">
      <c r="AH2952" s="306"/>
      <c r="AI2952" s="305"/>
      <c r="AJ2952" s="305"/>
      <c r="AK2952" s="307"/>
      <c r="AL2952" s="308"/>
    </row>
    <row r="2953" spans="34:38" ht="14.4">
      <c r="AH2953" s="306"/>
      <c r="AI2953" s="305"/>
      <c r="AJ2953" s="305"/>
      <c r="AK2953" s="307"/>
      <c r="AL2953" s="308"/>
    </row>
    <row r="2954" spans="34:38" ht="14.4">
      <c r="AH2954" s="306"/>
      <c r="AI2954" s="305"/>
      <c r="AJ2954" s="305"/>
      <c r="AK2954" s="307"/>
      <c r="AL2954" s="308"/>
    </row>
    <row r="2955" spans="34:38" ht="14.4">
      <c r="AH2955" s="306"/>
      <c r="AI2955" s="305"/>
      <c r="AJ2955" s="305"/>
      <c r="AK2955" s="307"/>
      <c r="AL2955" s="308"/>
    </row>
    <row r="2956" spans="34:38" ht="14.4">
      <c r="AH2956" s="306"/>
      <c r="AI2956" s="305"/>
      <c r="AJ2956" s="305"/>
      <c r="AK2956" s="307"/>
      <c r="AL2956" s="308"/>
    </row>
    <row r="2957" spans="34:38" ht="14.4">
      <c r="AH2957" s="306"/>
      <c r="AI2957" s="305"/>
      <c r="AJ2957" s="305"/>
      <c r="AK2957" s="307"/>
      <c r="AL2957" s="308"/>
    </row>
    <row r="2958" spans="34:38" ht="14.4">
      <c r="AH2958" s="306"/>
      <c r="AI2958" s="305"/>
      <c r="AJ2958" s="305"/>
      <c r="AK2958" s="307"/>
      <c r="AL2958" s="308"/>
    </row>
    <row r="2959" spans="34:38" ht="14.4">
      <c r="AH2959" s="306"/>
      <c r="AI2959" s="305"/>
      <c r="AJ2959" s="305"/>
      <c r="AK2959" s="307"/>
      <c r="AL2959" s="308"/>
    </row>
    <row r="2960" spans="34:38" ht="14.4">
      <c r="AH2960" s="306"/>
      <c r="AI2960" s="305"/>
      <c r="AJ2960" s="305"/>
      <c r="AK2960" s="307"/>
      <c r="AL2960" s="308"/>
    </row>
    <row r="2961" spans="34:38" ht="14.4">
      <c r="AH2961" s="306"/>
      <c r="AI2961" s="305"/>
      <c r="AJ2961" s="305"/>
      <c r="AK2961" s="307"/>
      <c r="AL2961" s="308"/>
    </row>
    <row r="2962" spans="34:38" ht="14.4">
      <c r="AH2962" s="306"/>
      <c r="AI2962" s="305"/>
      <c r="AJ2962" s="305"/>
      <c r="AK2962" s="307"/>
      <c r="AL2962" s="308"/>
    </row>
    <row r="2963" spans="34:38" ht="14.4">
      <c r="AH2963" s="306"/>
      <c r="AI2963" s="305"/>
      <c r="AJ2963" s="305"/>
      <c r="AK2963" s="307"/>
      <c r="AL2963" s="308"/>
    </row>
    <row r="2964" spans="34:38" ht="14.4">
      <c r="AH2964" s="306"/>
      <c r="AI2964" s="305"/>
      <c r="AJ2964" s="305"/>
      <c r="AK2964" s="307"/>
      <c r="AL2964" s="308"/>
    </row>
    <row r="2965" spans="34:38" ht="14.4">
      <c r="AH2965" s="306"/>
      <c r="AI2965" s="305"/>
      <c r="AJ2965" s="305"/>
      <c r="AK2965" s="307"/>
      <c r="AL2965" s="308"/>
    </row>
    <row r="2966" spans="34:38" ht="14.4">
      <c r="AH2966" s="306"/>
      <c r="AI2966" s="305"/>
      <c r="AJ2966" s="305"/>
      <c r="AK2966" s="307"/>
      <c r="AL2966" s="308"/>
    </row>
    <row r="2967" spans="34:38" ht="14.4">
      <c r="AH2967" s="306"/>
      <c r="AI2967" s="305"/>
      <c r="AJ2967" s="305"/>
      <c r="AK2967" s="307"/>
      <c r="AL2967" s="308"/>
    </row>
    <row r="2968" spans="34:38" ht="14.4">
      <c r="AH2968" s="306"/>
      <c r="AI2968" s="305"/>
      <c r="AJ2968" s="305"/>
      <c r="AK2968" s="307"/>
      <c r="AL2968" s="308"/>
    </row>
    <row r="2969" spans="34:38" ht="14.4">
      <c r="AH2969" s="306"/>
      <c r="AI2969" s="305"/>
      <c r="AJ2969" s="305"/>
      <c r="AK2969" s="307"/>
      <c r="AL2969" s="308"/>
    </row>
    <row r="2970" spans="34:38" ht="14.4">
      <c r="AH2970" s="306"/>
      <c r="AI2970" s="305"/>
      <c r="AJ2970" s="305"/>
      <c r="AK2970" s="307"/>
      <c r="AL2970" s="308"/>
    </row>
    <row r="2971" spans="34:38" ht="14.4">
      <c r="AH2971" s="306"/>
      <c r="AI2971" s="305"/>
      <c r="AJ2971" s="305"/>
      <c r="AK2971" s="307"/>
      <c r="AL2971" s="308"/>
    </row>
    <row r="2972" spans="34:38" ht="14.4">
      <c r="AH2972" s="306"/>
      <c r="AI2972" s="305"/>
      <c r="AJ2972" s="305"/>
      <c r="AK2972" s="307"/>
      <c r="AL2972" s="308"/>
    </row>
    <row r="2973" spans="34:38" ht="14.4">
      <c r="AH2973" s="306"/>
      <c r="AI2973" s="305"/>
      <c r="AJ2973" s="305"/>
      <c r="AK2973" s="307"/>
      <c r="AL2973" s="308"/>
    </row>
    <row r="2974" spans="34:38" ht="14.4">
      <c r="AH2974" s="306"/>
      <c r="AI2974" s="305"/>
      <c r="AJ2974" s="305"/>
      <c r="AK2974" s="307"/>
      <c r="AL2974" s="308"/>
    </row>
    <row r="2975" spans="34:38" ht="14.4">
      <c r="AH2975" s="306"/>
      <c r="AI2975" s="305"/>
      <c r="AJ2975" s="305"/>
      <c r="AK2975" s="307"/>
      <c r="AL2975" s="308"/>
    </row>
    <row r="2976" spans="34:38" ht="14.4">
      <c r="AH2976" s="306"/>
      <c r="AI2976" s="305"/>
      <c r="AJ2976" s="305"/>
      <c r="AK2976" s="307"/>
      <c r="AL2976" s="308"/>
    </row>
    <row r="2977" spans="34:38" ht="14.4">
      <c r="AH2977" s="306"/>
      <c r="AI2977" s="305"/>
      <c r="AJ2977" s="305"/>
      <c r="AK2977" s="307"/>
      <c r="AL2977" s="308"/>
    </row>
    <row r="2978" spans="34:38" ht="14.4">
      <c r="AH2978" s="306"/>
      <c r="AI2978" s="305"/>
      <c r="AJ2978" s="305"/>
      <c r="AK2978" s="307"/>
      <c r="AL2978" s="308"/>
    </row>
    <row r="2979" spans="34:38" ht="14.4">
      <c r="AH2979" s="306"/>
      <c r="AI2979" s="305"/>
      <c r="AJ2979" s="305"/>
      <c r="AK2979" s="307"/>
      <c r="AL2979" s="308"/>
    </row>
    <row r="2980" spans="34:38" ht="14.4">
      <c r="AH2980" s="306"/>
      <c r="AI2980" s="305"/>
      <c r="AJ2980" s="305"/>
      <c r="AK2980" s="307"/>
      <c r="AL2980" s="308"/>
    </row>
    <row r="2981" spans="34:38" ht="14.4">
      <c r="AH2981" s="306"/>
      <c r="AI2981" s="305"/>
      <c r="AJ2981" s="305"/>
      <c r="AK2981" s="307"/>
      <c r="AL2981" s="308"/>
    </row>
    <row r="2982" spans="34:38" ht="14.4">
      <c r="AH2982" s="306"/>
      <c r="AI2982" s="305"/>
      <c r="AJ2982" s="305"/>
      <c r="AK2982" s="307"/>
      <c r="AL2982" s="308"/>
    </row>
    <row r="2983" spans="34:38" ht="14.4">
      <c r="AH2983" s="306"/>
      <c r="AI2983" s="305"/>
      <c r="AJ2983" s="305"/>
      <c r="AK2983" s="307"/>
      <c r="AL2983" s="308"/>
    </row>
    <row r="2984" spans="34:38" ht="14.4">
      <c r="AH2984" s="306"/>
      <c r="AI2984" s="305"/>
      <c r="AJ2984" s="305"/>
      <c r="AK2984" s="307"/>
      <c r="AL2984" s="308"/>
    </row>
    <row r="2985" spans="34:38" ht="14.4">
      <c r="AH2985" s="306"/>
      <c r="AI2985" s="305"/>
      <c r="AJ2985" s="305"/>
      <c r="AK2985" s="307"/>
      <c r="AL2985" s="308"/>
    </row>
    <row r="2986" spans="34:38" ht="14.4">
      <c r="AH2986" s="306"/>
      <c r="AI2986" s="305"/>
      <c r="AJ2986" s="305"/>
      <c r="AK2986" s="307"/>
      <c r="AL2986" s="308"/>
    </row>
    <row r="2987" spans="34:38" ht="14.4">
      <c r="AH2987" s="306"/>
      <c r="AI2987" s="305"/>
      <c r="AJ2987" s="305"/>
      <c r="AK2987" s="307"/>
      <c r="AL2987" s="308"/>
    </row>
    <row r="2988" spans="34:38" ht="14.4">
      <c r="AH2988" s="306"/>
      <c r="AI2988" s="305"/>
      <c r="AJ2988" s="305"/>
      <c r="AK2988" s="307"/>
      <c r="AL2988" s="308"/>
    </row>
    <row r="2989" spans="34:38" ht="14.4">
      <c r="AH2989" s="306"/>
      <c r="AI2989" s="305"/>
      <c r="AJ2989" s="305"/>
      <c r="AK2989" s="307"/>
      <c r="AL2989" s="308"/>
    </row>
    <row r="2990" spans="34:38" ht="14.4">
      <c r="AH2990" s="306"/>
      <c r="AI2990" s="305"/>
      <c r="AJ2990" s="305"/>
      <c r="AK2990" s="307"/>
      <c r="AL2990" s="308"/>
    </row>
    <row r="2991" spans="34:38" ht="14.4">
      <c r="AH2991" s="306"/>
      <c r="AI2991" s="305"/>
      <c r="AJ2991" s="305"/>
      <c r="AK2991" s="307"/>
      <c r="AL2991" s="308"/>
    </row>
    <row r="2992" spans="34:38" ht="14.4">
      <c r="AH2992" s="306"/>
      <c r="AI2992" s="305"/>
      <c r="AJ2992" s="305"/>
      <c r="AK2992" s="307"/>
      <c r="AL2992" s="308"/>
    </row>
    <row r="2993" spans="34:38" ht="14.4">
      <c r="AH2993" s="306"/>
      <c r="AI2993" s="305"/>
      <c r="AJ2993" s="305"/>
      <c r="AK2993" s="307"/>
      <c r="AL2993" s="308"/>
    </row>
    <row r="2994" spans="34:38" ht="14.4">
      <c r="AH2994" s="306"/>
      <c r="AI2994" s="305"/>
      <c r="AJ2994" s="305"/>
      <c r="AK2994" s="307"/>
      <c r="AL2994" s="308"/>
    </row>
    <row r="2995" spans="34:38" ht="14.4">
      <c r="AH2995" s="306"/>
      <c r="AI2995" s="305"/>
      <c r="AJ2995" s="305"/>
      <c r="AK2995" s="307"/>
      <c r="AL2995" s="308"/>
    </row>
    <row r="2996" spans="34:38" ht="14.4">
      <c r="AH2996" s="306"/>
      <c r="AI2996" s="305"/>
      <c r="AJ2996" s="305"/>
      <c r="AK2996" s="307"/>
      <c r="AL2996" s="308"/>
    </row>
    <row r="2997" spans="34:38" ht="14.4">
      <c r="AH2997" s="306"/>
      <c r="AI2997" s="305"/>
      <c r="AJ2997" s="305"/>
      <c r="AK2997" s="307"/>
      <c r="AL2997" s="308"/>
    </row>
    <row r="2998" spans="34:38" ht="14.4">
      <c r="AH2998" s="306"/>
      <c r="AI2998" s="305"/>
      <c r="AJ2998" s="305"/>
      <c r="AK2998" s="307"/>
      <c r="AL2998" s="308"/>
    </row>
    <row r="2999" spans="34:38" ht="14.4">
      <c r="AH2999" s="306"/>
      <c r="AI2999" s="305"/>
      <c r="AJ2999" s="305"/>
      <c r="AK2999" s="307"/>
      <c r="AL2999" s="308"/>
    </row>
    <row r="3000" spans="34:38" ht="14.4">
      <c r="AH3000" s="306"/>
      <c r="AI3000" s="305"/>
      <c r="AJ3000" s="305"/>
      <c r="AK3000" s="307"/>
      <c r="AL3000" s="308"/>
    </row>
    <row r="3001" spans="34:38" ht="14.4">
      <c r="AH3001" s="306"/>
      <c r="AI3001" s="305"/>
      <c r="AJ3001" s="305"/>
      <c r="AK3001" s="307"/>
      <c r="AL3001" s="308"/>
    </row>
    <row r="3002" spans="34:38" ht="14.4">
      <c r="AH3002" s="306"/>
      <c r="AI3002" s="305"/>
      <c r="AJ3002" s="305"/>
      <c r="AK3002" s="307"/>
      <c r="AL3002" s="308"/>
    </row>
    <row r="3003" spans="34:38" ht="14.4">
      <c r="AH3003" s="306"/>
      <c r="AI3003" s="305"/>
      <c r="AJ3003" s="305"/>
      <c r="AK3003" s="307"/>
      <c r="AL3003" s="308"/>
    </row>
    <row r="3004" spans="34:38" ht="14.4">
      <c r="AH3004" s="306"/>
      <c r="AI3004" s="305"/>
      <c r="AJ3004" s="305"/>
      <c r="AK3004" s="307"/>
      <c r="AL3004" s="308"/>
    </row>
    <row r="3005" spans="34:38" ht="14.4">
      <c r="AH3005" s="306"/>
      <c r="AI3005" s="305"/>
      <c r="AJ3005" s="305"/>
      <c r="AK3005" s="307"/>
      <c r="AL3005" s="308"/>
    </row>
    <row r="3006" spans="34:38" ht="14.4">
      <c r="AH3006" s="306"/>
      <c r="AI3006" s="305"/>
      <c r="AJ3006" s="305"/>
      <c r="AK3006" s="307"/>
      <c r="AL3006" s="308"/>
    </row>
    <row r="3007" spans="34:38" ht="14.4">
      <c r="AH3007" s="306"/>
      <c r="AI3007" s="305"/>
      <c r="AJ3007" s="305"/>
      <c r="AK3007" s="307"/>
      <c r="AL3007" s="308"/>
    </row>
    <row r="3008" spans="34:38" ht="14.4">
      <c r="AH3008" s="306"/>
      <c r="AI3008" s="305"/>
      <c r="AJ3008" s="305"/>
      <c r="AK3008" s="307"/>
      <c r="AL3008" s="308"/>
    </row>
    <row r="3009" spans="34:38" ht="14.4">
      <c r="AH3009" s="306"/>
      <c r="AI3009" s="305"/>
      <c r="AJ3009" s="305"/>
      <c r="AK3009" s="307"/>
      <c r="AL3009" s="308"/>
    </row>
    <row r="3010" spans="34:38" ht="14.4">
      <c r="AH3010" s="306"/>
      <c r="AI3010" s="305"/>
      <c r="AJ3010" s="305"/>
      <c r="AK3010" s="307"/>
      <c r="AL3010" s="308"/>
    </row>
    <row r="3011" spans="34:38" ht="14.4">
      <c r="AH3011" s="306"/>
      <c r="AI3011" s="305"/>
      <c r="AJ3011" s="305"/>
      <c r="AK3011" s="307"/>
      <c r="AL3011" s="308"/>
    </row>
    <row r="3012" spans="34:38" ht="14.4">
      <c r="AH3012" s="306"/>
      <c r="AI3012" s="305"/>
      <c r="AJ3012" s="305"/>
      <c r="AK3012" s="307"/>
      <c r="AL3012" s="308"/>
    </row>
    <row r="3013" spans="34:38" ht="14.4">
      <c r="AH3013" s="306"/>
      <c r="AI3013" s="305"/>
      <c r="AJ3013" s="305"/>
      <c r="AK3013" s="307"/>
      <c r="AL3013" s="308"/>
    </row>
    <row r="3014" spans="34:38" ht="14.4">
      <c r="AH3014" s="306"/>
      <c r="AI3014" s="305"/>
      <c r="AJ3014" s="305"/>
      <c r="AK3014" s="307"/>
      <c r="AL3014" s="308"/>
    </row>
    <row r="3015" spans="34:38" ht="14.4">
      <c r="AH3015" s="306"/>
      <c r="AI3015" s="305"/>
      <c r="AJ3015" s="305"/>
      <c r="AK3015" s="307"/>
      <c r="AL3015" s="308"/>
    </row>
    <row r="3016" spans="34:38" ht="14.4">
      <c r="AH3016" s="306"/>
      <c r="AI3016" s="305"/>
      <c r="AJ3016" s="305"/>
      <c r="AK3016" s="307"/>
      <c r="AL3016" s="308"/>
    </row>
    <row r="3017" spans="34:38" ht="14.4">
      <c r="AH3017" s="306"/>
      <c r="AI3017" s="305"/>
      <c r="AJ3017" s="305"/>
      <c r="AK3017" s="307"/>
      <c r="AL3017" s="308"/>
    </row>
    <row r="3018" spans="34:38" ht="14.4">
      <c r="AH3018" s="306"/>
      <c r="AI3018" s="305"/>
      <c r="AJ3018" s="305"/>
      <c r="AK3018" s="307"/>
      <c r="AL3018" s="308"/>
    </row>
    <row r="3019" spans="34:38" ht="14.4">
      <c r="AH3019" s="306"/>
      <c r="AI3019" s="305"/>
      <c r="AJ3019" s="305"/>
      <c r="AK3019" s="307"/>
      <c r="AL3019" s="308"/>
    </row>
    <row r="3020" spans="34:38" ht="14.4">
      <c r="AH3020" s="306"/>
      <c r="AI3020" s="305"/>
      <c r="AJ3020" s="305"/>
      <c r="AK3020" s="307"/>
      <c r="AL3020" s="308"/>
    </row>
    <row r="3021" spans="34:38" ht="14.4">
      <c r="AH3021" s="306"/>
      <c r="AI3021" s="305"/>
      <c r="AJ3021" s="305"/>
      <c r="AK3021" s="307"/>
      <c r="AL3021" s="308"/>
    </row>
    <row r="3022" spans="34:38" ht="14.4">
      <c r="AH3022" s="306"/>
      <c r="AI3022" s="305"/>
      <c r="AJ3022" s="305"/>
      <c r="AK3022" s="307"/>
      <c r="AL3022" s="308"/>
    </row>
    <row r="3023" spans="34:38" ht="14.4">
      <c r="AH3023" s="306"/>
      <c r="AI3023" s="305"/>
      <c r="AJ3023" s="305"/>
      <c r="AK3023" s="307"/>
      <c r="AL3023" s="308"/>
    </row>
    <row r="3024" spans="34:38" ht="14.4">
      <c r="AH3024" s="306"/>
      <c r="AI3024" s="305"/>
      <c r="AJ3024" s="305"/>
      <c r="AK3024" s="307"/>
      <c r="AL3024" s="308"/>
    </row>
    <row r="3025" spans="34:38" ht="14.4">
      <c r="AH3025" s="306"/>
      <c r="AI3025" s="305"/>
      <c r="AJ3025" s="305"/>
      <c r="AK3025" s="307"/>
      <c r="AL3025" s="308"/>
    </row>
    <row r="3026" spans="34:38" ht="14.4">
      <c r="AH3026" s="306"/>
      <c r="AI3026" s="305"/>
      <c r="AJ3026" s="305"/>
      <c r="AK3026" s="307"/>
      <c r="AL3026" s="308"/>
    </row>
    <row r="3027" spans="34:38" ht="14.4">
      <c r="AH3027" s="306"/>
      <c r="AI3027" s="305"/>
      <c r="AJ3027" s="305"/>
      <c r="AK3027" s="307"/>
      <c r="AL3027" s="308"/>
    </row>
    <row r="3028" spans="34:38" ht="14.4">
      <c r="AH3028" s="306"/>
      <c r="AI3028" s="305"/>
      <c r="AJ3028" s="305"/>
      <c r="AK3028" s="307"/>
      <c r="AL3028" s="308"/>
    </row>
    <row r="3029" spans="34:38" ht="14.4">
      <c r="AH3029" s="306"/>
      <c r="AI3029" s="305"/>
      <c r="AJ3029" s="305"/>
      <c r="AK3029" s="307"/>
      <c r="AL3029" s="308"/>
    </row>
    <row r="3030" spans="34:38" ht="14.4">
      <c r="AH3030" s="306"/>
      <c r="AI3030" s="305"/>
      <c r="AJ3030" s="305"/>
      <c r="AK3030" s="307"/>
      <c r="AL3030" s="308"/>
    </row>
    <row r="3031" spans="34:38" ht="14.4">
      <c r="AH3031" s="306"/>
      <c r="AI3031" s="305"/>
      <c r="AJ3031" s="305"/>
      <c r="AK3031" s="307"/>
      <c r="AL3031" s="308"/>
    </row>
    <row r="3032" spans="34:38" ht="14.4">
      <c r="AH3032" s="306"/>
      <c r="AI3032" s="305"/>
      <c r="AJ3032" s="305"/>
      <c r="AK3032" s="307"/>
      <c r="AL3032" s="308"/>
    </row>
    <row r="3033" spans="34:38" ht="14.4">
      <c r="AH3033" s="306"/>
      <c r="AI3033" s="305"/>
      <c r="AJ3033" s="305"/>
      <c r="AK3033" s="307"/>
      <c r="AL3033" s="308"/>
    </row>
    <row r="3034" spans="34:38" ht="14.4">
      <c r="AH3034" s="306"/>
      <c r="AI3034" s="305"/>
      <c r="AJ3034" s="305"/>
      <c r="AK3034" s="307"/>
      <c r="AL3034" s="308"/>
    </row>
    <row r="3035" spans="34:38" ht="14.4">
      <c r="AH3035" s="306"/>
      <c r="AI3035" s="305"/>
      <c r="AJ3035" s="305"/>
      <c r="AK3035" s="307"/>
      <c r="AL3035" s="308"/>
    </row>
    <row r="3036" spans="34:38" ht="14.4">
      <c r="AH3036" s="306"/>
      <c r="AI3036" s="305"/>
      <c r="AJ3036" s="305"/>
      <c r="AK3036" s="307"/>
      <c r="AL3036" s="308"/>
    </row>
    <row r="3037" spans="34:38" ht="14.4">
      <c r="AH3037" s="306"/>
      <c r="AI3037" s="305"/>
      <c r="AJ3037" s="305"/>
      <c r="AK3037" s="307"/>
      <c r="AL3037" s="308"/>
    </row>
    <row r="3038" spans="34:38" ht="14.4">
      <c r="AH3038" s="306"/>
      <c r="AI3038" s="305"/>
      <c r="AJ3038" s="305"/>
      <c r="AK3038" s="307"/>
      <c r="AL3038" s="308"/>
    </row>
    <row r="3039" spans="34:38" ht="14.4">
      <c r="AH3039" s="306"/>
      <c r="AI3039" s="305"/>
      <c r="AJ3039" s="305"/>
      <c r="AK3039" s="307"/>
      <c r="AL3039" s="308"/>
    </row>
    <row r="3040" spans="34:38" ht="14.4">
      <c r="AH3040" s="306"/>
      <c r="AI3040" s="305"/>
      <c r="AJ3040" s="305"/>
      <c r="AK3040" s="307"/>
      <c r="AL3040" s="308"/>
    </row>
    <row r="3041" spans="34:38" ht="14.4">
      <c r="AH3041" s="306"/>
      <c r="AI3041" s="305"/>
      <c r="AJ3041" s="305"/>
      <c r="AK3041" s="307"/>
      <c r="AL3041" s="308"/>
    </row>
    <row r="3042" spans="34:38" ht="14.4">
      <c r="AH3042" s="306"/>
      <c r="AI3042" s="305"/>
      <c r="AJ3042" s="305"/>
      <c r="AK3042" s="307"/>
      <c r="AL3042" s="308"/>
    </row>
    <row r="3043" spans="34:38" ht="14.4">
      <c r="AH3043" s="306"/>
      <c r="AI3043" s="305"/>
      <c r="AJ3043" s="305"/>
      <c r="AK3043" s="307"/>
      <c r="AL3043" s="308"/>
    </row>
    <row r="3044" spans="34:38" ht="14.4">
      <c r="AH3044" s="306"/>
      <c r="AI3044" s="305"/>
      <c r="AJ3044" s="305"/>
      <c r="AK3044" s="307"/>
      <c r="AL3044" s="308"/>
    </row>
    <row r="3045" spans="34:38" ht="14.4">
      <c r="AH3045" s="306"/>
      <c r="AI3045" s="305"/>
      <c r="AJ3045" s="305"/>
      <c r="AK3045" s="307"/>
      <c r="AL3045" s="308"/>
    </row>
    <row r="3046" spans="34:38" ht="14.4">
      <c r="AH3046" s="306"/>
      <c r="AI3046" s="305"/>
      <c r="AJ3046" s="305"/>
      <c r="AK3046" s="307"/>
      <c r="AL3046" s="308"/>
    </row>
    <row r="3047" spans="34:38" ht="14.4">
      <c r="AH3047" s="306"/>
      <c r="AI3047" s="305"/>
      <c r="AJ3047" s="305"/>
      <c r="AK3047" s="307"/>
      <c r="AL3047" s="308"/>
    </row>
    <row r="3048" spans="34:38" ht="14.4">
      <c r="AH3048" s="306"/>
      <c r="AI3048" s="305"/>
      <c r="AJ3048" s="305"/>
      <c r="AK3048" s="307"/>
      <c r="AL3048" s="308"/>
    </row>
    <row r="3049" spans="34:38" ht="14.4">
      <c r="AH3049" s="306"/>
      <c r="AI3049" s="305"/>
      <c r="AJ3049" s="305"/>
      <c r="AK3049" s="307"/>
      <c r="AL3049" s="308"/>
    </row>
    <row r="3050" spans="34:38" ht="14.4">
      <c r="AH3050" s="306"/>
      <c r="AI3050" s="305"/>
      <c r="AJ3050" s="305"/>
      <c r="AK3050" s="307"/>
      <c r="AL3050" s="308"/>
    </row>
    <row r="3051" spans="34:38" ht="14.4">
      <c r="AH3051" s="306"/>
      <c r="AI3051" s="305"/>
      <c r="AJ3051" s="305"/>
      <c r="AK3051" s="307"/>
      <c r="AL3051" s="308"/>
    </row>
    <row r="3052" spans="34:38" ht="14.4">
      <c r="AH3052" s="306"/>
      <c r="AI3052" s="305"/>
      <c r="AJ3052" s="305"/>
      <c r="AK3052" s="307"/>
      <c r="AL3052" s="308"/>
    </row>
    <row r="3053" spans="34:38" ht="14.4">
      <c r="AH3053" s="306"/>
      <c r="AI3053" s="305"/>
      <c r="AJ3053" s="305"/>
      <c r="AK3053" s="307"/>
      <c r="AL3053" s="308"/>
    </row>
    <row r="3054" spans="34:38" ht="14.4">
      <c r="AH3054" s="306"/>
      <c r="AI3054" s="305"/>
      <c r="AJ3054" s="305"/>
      <c r="AK3054" s="307"/>
      <c r="AL3054" s="308"/>
    </row>
    <row r="3055" spans="34:38" ht="14.4">
      <c r="AH3055" s="306"/>
      <c r="AI3055" s="305"/>
      <c r="AJ3055" s="305"/>
      <c r="AK3055" s="307"/>
      <c r="AL3055" s="308"/>
    </row>
    <row r="3056" spans="34:38" ht="14.4">
      <c r="AH3056" s="306"/>
      <c r="AI3056" s="305"/>
      <c r="AJ3056" s="305"/>
      <c r="AK3056" s="307"/>
      <c r="AL3056" s="308"/>
    </row>
    <row r="3057" spans="34:38" ht="14.4">
      <c r="AH3057" s="306"/>
      <c r="AI3057" s="305"/>
      <c r="AJ3057" s="305"/>
      <c r="AK3057" s="307"/>
      <c r="AL3057" s="308"/>
    </row>
    <row r="3058" spans="34:38" ht="14.4">
      <c r="AH3058" s="306"/>
      <c r="AI3058" s="305"/>
      <c r="AJ3058" s="305"/>
      <c r="AK3058" s="307"/>
      <c r="AL3058" s="308"/>
    </row>
    <row r="3059" spans="34:38" ht="14.4">
      <c r="AH3059" s="306"/>
      <c r="AI3059" s="305"/>
      <c r="AJ3059" s="305"/>
      <c r="AK3059" s="307"/>
      <c r="AL3059" s="308"/>
    </row>
    <row r="3060" spans="34:38" ht="14.4">
      <c r="AH3060" s="306"/>
      <c r="AI3060" s="305"/>
      <c r="AJ3060" s="305"/>
      <c r="AK3060" s="307"/>
      <c r="AL3060" s="308"/>
    </row>
    <row r="3061" spans="34:38" ht="14.4">
      <c r="AH3061" s="306"/>
      <c r="AI3061" s="305"/>
      <c r="AJ3061" s="305"/>
      <c r="AK3061" s="307"/>
      <c r="AL3061" s="308"/>
    </row>
    <row r="3062" spans="34:38" ht="14.4">
      <c r="AH3062" s="306"/>
      <c r="AI3062" s="305"/>
      <c r="AJ3062" s="305"/>
      <c r="AK3062" s="307"/>
      <c r="AL3062" s="308"/>
    </row>
    <row r="3063" spans="34:38" ht="14.4">
      <c r="AH3063" s="306"/>
      <c r="AI3063" s="305"/>
      <c r="AJ3063" s="305"/>
      <c r="AK3063" s="307"/>
      <c r="AL3063" s="308"/>
    </row>
    <row r="3064" spans="34:38" ht="14.4">
      <c r="AH3064" s="306"/>
      <c r="AI3064" s="305"/>
      <c r="AJ3064" s="305"/>
      <c r="AK3064" s="307"/>
      <c r="AL3064" s="308"/>
    </row>
    <row r="3065" spans="34:38" ht="14.4">
      <c r="AH3065" s="306"/>
      <c r="AI3065" s="305"/>
      <c r="AJ3065" s="305"/>
      <c r="AK3065" s="307"/>
      <c r="AL3065" s="308"/>
    </row>
    <row r="3066" spans="34:38" ht="14.4">
      <c r="AH3066" s="306"/>
      <c r="AI3066" s="305"/>
      <c r="AJ3066" s="305"/>
      <c r="AK3066" s="307"/>
      <c r="AL3066" s="308"/>
    </row>
    <row r="3067" spans="34:38" ht="14.4">
      <c r="AH3067" s="306"/>
      <c r="AI3067" s="305"/>
      <c r="AJ3067" s="305"/>
      <c r="AK3067" s="307"/>
      <c r="AL3067" s="308"/>
    </row>
    <row r="3068" spans="34:38" ht="14.4">
      <c r="AH3068" s="306"/>
      <c r="AI3068" s="305"/>
      <c r="AJ3068" s="305"/>
      <c r="AK3068" s="307"/>
      <c r="AL3068" s="308"/>
    </row>
    <row r="3069" spans="34:38" ht="14.4">
      <c r="AH3069" s="306"/>
      <c r="AI3069" s="305"/>
      <c r="AJ3069" s="305"/>
      <c r="AK3069" s="307"/>
      <c r="AL3069" s="308"/>
    </row>
    <row r="3070" spans="34:38" ht="14.4">
      <c r="AH3070" s="306"/>
      <c r="AI3070" s="305"/>
      <c r="AJ3070" s="305"/>
      <c r="AK3070" s="307"/>
      <c r="AL3070" s="308"/>
    </row>
    <row r="3071" spans="34:38" ht="14.4">
      <c r="AH3071" s="306"/>
      <c r="AI3071" s="305"/>
      <c r="AJ3071" s="305"/>
      <c r="AK3071" s="307"/>
      <c r="AL3071" s="308"/>
    </row>
    <row r="3072" spans="34:38" ht="14.4">
      <c r="AH3072" s="306"/>
      <c r="AI3072" s="305"/>
      <c r="AJ3072" s="305"/>
      <c r="AK3072" s="307"/>
      <c r="AL3072" s="308"/>
    </row>
    <row r="3073" spans="34:38" ht="14.4">
      <c r="AH3073" s="306"/>
      <c r="AI3073" s="305"/>
      <c r="AJ3073" s="305"/>
      <c r="AK3073" s="307"/>
      <c r="AL3073" s="308"/>
    </row>
    <row r="3074" spans="34:38" ht="14.4">
      <c r="AH3074" s="306"/>
      <c r="AI3074" s="305"/>
      <c r="AJ3074" s="305"/>
      <c r="AK3074" s="307"/>
      <c r="AL3074" s="308"/>
    </row>
    <row r="3075" spans="34:38" ht="14.4">
      <c r="AH3075" s="306"/>
      <c r="AI3075" s="305"/>
      <c r="AJ3075" s="305"/>
      <c r="AK3075" s="307"/>
      <c r="AL3075" s="308"/>
    </row>
    <row r="3076" spans="34:38" ht="14.4">
      <c r="AH3076" s="306"/>
      <c r="AI3076" s="305"/>
      <c r="AJ3076" s="305"/>
      <c r="AK3076" s="307"/>
      <c r="AL3076" s="308"/>
    </row>
    <row r="3077" spans="34:38" ht="14.4">
      <c r="AH3077" s="306"/>
      <c r="AI3077" s="305"/>
      <c r="AJ3077" s="305"/>
      <c r="AK3077" s="307"/>
      <c r="AL3077" s="308"/>
    </row>
    <row r="3078" spans="34:38" ht="14.4">
      <c r="AH3078" s="306"/>
      <c r="AI3078" s="305"/>
      <c r="AJ3078" s="305"/>
      <c r="AK3078" s="307"/>
      <c r="AL3078" s="308"/>
    </row>
    <row r="3079" spans="34:38" ht="14.4">
      <c r="AH3079" s="306"/>
      <c r="AI3079" s="305"/>
      <c r="AJ3079" s="305"/>
      <c r="AK3079" s="307"/>
      <c r="AL3079" s="308"/>
    </row>
    <row r="3080" spans="34:38" ht="14.4">
      <c r="AH3080" s="306"/>
      <c r="AI3080" s="305"/>
      <c r="AJ3080" s="305"/>
      <c r="AK3080" s="307"/>
      <c r="AL3080" s="308"/>
    </row>
    <row r="3081" spans="34:38" ht="14.4">
      <c r="AH3081" s="306"/>
      <c r="AI3081" s="305"/>
      <c r="AJ3081" s="305"/>
      <c r="AK3081" s="307"/>
      <c r="AL3081" s="308"/>
    </row>
    <row r="3082" spans="34:38" ht="14.4">
      <c r="AH3082" s="306"/>
      <c r="AI3082" s="305"/>
      <c r="AJ3082" s="305"/>
      <c r="AK3082" s="307"/>
      <c r="AL3082" s="308"/>
    </row>
    <row r="3083" spans="34:38" ht="14.4">
      <c r="AH3083" s="306"/>
      <c r="AI3083" s="305"/>
      <c r="AJ3083" s="305"/>
      <c r="AK3083" s="307"/>
      <c r="AL3083" s="308"/>
    </row>
    <row r="3084" spans="34:38" ht="14.4">
      <c r="AH3084" s="306"/>
      <c r="AI3084" s="305"/>
      <c r="AJ3084" s="305"/>
      <c r="AK3084" s="307"/>
      <c r="AL3084" s="308"/>
    </row>
    <row r="3085" spans="34:38" ht="14.4">
      <c r="AH3085" s="306"/>
      <c r="AI3085" s="305"/>
      <c r="AJ3085" s="305"/>
      <c r="AK3085" s="307"/>
      <c r="AL3085" s="308"/>
    </row>
    <row r="3086" spans="34:38" ht="14.4">
      <c r="AH3086" s="306"/>
      <c r="AI3086" s="305"/>
      <c r="AJ3086" s="305"/>
      <c r="AK3086" s="307"/>
      <c r="AL3086" s="308"/>
    </row>
    <row r="3087" spans="34:38" ht="14.4">
      <c r="AH3087" s="306"/>
      <c r="AI3087" s="305"/>
      <c r="AJ3087" s="305"/>
      <c r="AK3087" s="307"/>
      <c r="AL3087" s="308"/>
    </row>
    <row r="3088" spans="34:38" ht="14.4">
      <c r="AH3088" s="306"/>
      <c r="AI3088" s="305"/>
      <c r="AJ3088" s="305"/>
      <c r="AK3088" s="307"/>
      <c r="AL3088" s="308"/>
    </row>
    <row r="3089" spans="34:38" ht="14.4">
      <c r="AH3089" s="306"/>
      <c r="AI3089" s="305"/>
      <c r="AJ3089" s="305"/>
      <c r="AK3089" s="307"/>
      <c r="AL3089" s="308"/>
    </row>
    <row r="3090" spans="34:38" ht="14.4">
      <c r="AH3090" s="306"/>
      <c r="AI3090" s="305"/>
      <c r="AJ3090" s="305"/>
      <c r="AK3090" s="307"/>
      <c r="AL3090" s="308"/>
    </row>
    <row r="3091" spans="34:38" ht="14.4">
      <c r="AH3091" s="306"/>
      <c r="AI3091" s="305"/>
      <c r="AJ3091" s="305"/>
      <c r="AK3091" s="307"/>
      <c r="AL3091" s="308"/>
    </row>
    <row r="3092" spans="34:38" ht="14.4">
      <c r="AH3092" s="306"/>
      <c r="AI3092" s="305"/>
      <c r="AJ3092" s="305"/>
      <c r="AK3092" s="307"/>
      <c r="AL3092" s="308"/>
    </row>
    <row r="3093" spans="34:38" ht="14.4">
      <c r="AH3093" s="306"/>
      <c r="AI3093" s="305"/>
      <c r="AJ3093" s="305"/>
      <c r="AK3093" s="307"/>
      <c r="AL3093" s="308"/>
    </row>
    <row r="3094" spans="34:38" ht="14.4">
      <c r="AH3094" s="306"/>
      <c r="AI3094" s="305"/>
      <c r="AJ3094" s="305"/>
      <c r="AK3094" s="307"/>
      <c r="AL3094" s="308"/>
    </row>
    <row r="3095" spans="34:38" ht="14.4">
      <c r="AH3095" s="306"/>
      <c r="AI3095" s="305"/>
      <c r="AJ3095" s="305"/>
      <c r="AK3095" s="307"/>
      <c r="AL3095" s="308"/>
    </row>
    <row r="3096" spans="34:38" ht="14.4">
      <c r="AH3096" s="306"/>
      <c r="AI3096" s="305"/>
      <c r="AJ3096" s="305"/>
      <c r="AK3096" s="307"/>
      <c r="AL3096" s="308"/>
    </row>
    <row r="3097" spans="34:38" ht="14.4">
      <c r="AH3097" s="306"/>
      <c r="AI3097" s="305"/>
      <c r="AJ3097" s="305"/>
      <c r="AK3097" s="307"/>
      <c r="AL3097" s="308"/>
    </row>
    <row r="3098" spans="34:38" ht="14.4">
      <c r="AH3098" s="306"/>
      <c r="AI3098" s="305"/>
      <c r="AJ3098" s="305"/>
      <c r="AK3098" s="307"/>
      <c r="AL3098" s="308"/>
    </row>
    <row r="3099" spans="34:38" ht="14.4">
      <c r="AH3099" s="306"/>
      <c r="AI3099" s="305"/>
      <c r="AJ3099" s="305"/>
      <c r="AK3099" s="307"/>
      <c r="AL3099" s="308"/>
    </row>
    <row r="3100" spans="34:38" ht="14.4">
      <c r="AH3100" s="306"/>
      <c r="AI3100" s="305"/>
      <c r="AJ3100" s="305"/>
      <c r="AK3100" s="307"/>
      <c r="AL3100" s="308"/>
    </row>
    <row r="3101" spans="34:38" ht="14.4">
      <c r="AH3101" s="306"/>
      <c r="AI3101" s="305"/>
      <c r="AJ3101" s="305"/>
      <c r="AK3101" s="307"/>
      <c r="AL3101" s="308"/>
    </row>
    <row r="3102" spans="34:38" ht="14.4">
      <c r="AH3102" s="306"/>
      <c r="AI3102" s="305"/>
      <c r="AJ3102" s="305"/>
      <c r="AK3102" s="307"/>
      <c r="AL3102" s="308"/>
    </row>
    <row r="3103" spans="34:38" ht="14.4">
      <c r="AH3103" s="306"/>
      <c r="AI3103" s="305"/>
      <c r="AJ3103" s="305"/>
      <c r="AK3103" s="307"/>
      <c r="AL3103" s="308"/>
    </row>
    <row r="3104" spans="34:38" ht="14.4">
      <c r="AH3104" s="306"/>
      <c r="AI3104" s="305"/>
      <c r="AJ3104" s="305"/>
      <c r="AK3104" s="307"/>
      <c r="AL3104" s="308"/>
    </row>
    <row r="3105" spans="34:38" ht="14.4">
      <c r="AH3105" s="306"/>
      <c r="AI3105" s="305"/>
      <c r="AJ3105" s="305"/>
      <c r="AK3105" s="307"/>
      <c r="AL3105" s="308"/>
    </row>
    <row r="3106" spans="34:38" ht="14.4">
      <c r="AH3106" s="306"/>
      <c r="AI3106" s="305"/>
      <c r="AJ3106" s="305"/>
      <c r="AK3106" s="307"/>
      <c r="AL3106" s="308"/>
    </row>
    <row r="3107" spans="34:38" ht="14.4">
      <c r="AH3107" s="306"/>
      <c r="AI3107" s="305"/>
      <c r="AJ3107" s="305"/>
      <c r="AK3107" s="307"/>
      <c r="AL3107" s="308"/>
    </row>
    <row r="3108" spans="34:38" ht="14.4">
      <c r="AH3108" s="306"/>
      <c r="AI3108" s="305"/>
      <c r="AJ3108" s="305"/>
      <c r="AK3108" s="307"/>
      <c r="AL3108" s="308"/>
    </row>
    <row r="3109" spans="34:38" ht="14.4">
      <c r="AH3109" s="306"/>
      <c r="AI3109" s="305"/>
      <c r="AJ3109" s="305"/>
      <c r="AK3109" s="307"/>
      <c r="AL3109" s="308"/>
    </row>
    <row r="3110" spans="34:38" ht="14.4">
      <c r="AH3110" s="306"/>
      <c r="AI3110" s="305"/>
      <c r="AJ3110" s="305"/>
      <c r="AK3110" s="307"/>
      <c r="AL3110" s="308"/>
    </row>
    <row r="3111" spans="34:38" ht="14.4">
      <c r="AH3111" s="306"/>
      <c r="AI3111" s="305"/>
      <c r="AJ3111" s="305"/>
      <c r="AK3111" s="307"/>
      <c r="AL3111" s="308"/>
    </row>
    <row r="3112" spans="34:38" ht="14.4">
      <c r="AH3112" s="306"/>
      <c r="AI3112" s="305"/>
      <c r="AJ3112" s="305"/>
      <c r="AK3112" s="307"/>
      <c r="AL3112" s="308"/>
    </row>
    <row r="3113" spans="34:38" ht="14.4">
      <c r="AH3113" s="306"/>
      <c r="AI3113" s="305"/>
      <c r="AJ3113" s="305"/>
      <c r="AK3113" s="307"/>
      <c r="AL3113" s="308"/>
    </row>
    <row r="3114" spans="34:38" ht="14.4">
      <c r="AH3114" s="306"/>
      <c r="AI3114" s="305"/>
      <c r="AJ3114" s="305"/>
      <c r="AK3114" s="307"/>
      <c r="AL3114" s="308"/>
    </row>
    <row r="3115" spans="34:38" ht="14.4">
      <c r="AH3115" s="306"/>
      <c r="AI3115" s="305"/>
      <c r="AJ3115" s="305"/>
      <c r="AK3115" s="307"/>
      <c r="AL3115" s="308"/>
    </row>
    <row r="3116" spans="34:38" ht="14.4">
      <c r="AH3116" s="306"/>
      <c r="AI3116" s="305"/>
      <c r="AJ3116" s="305"/>
      <c r="AK3116" s="307"/>
      <c r="AL3116" s="308"/>
    </row>
    <row r="3117" spans="34:38" ht="14.4">
      <c r="AH3117" s="306"/>
      <c r="AI3117" s="305"/>
      <c r="AJ3117" s="305"/>
      <c r="AK3117" s="307"/>
      <c r="AL3117" s="308"/>
    </row>
    <row r="3118" spans="34:38" ht="14.4">
      <c r="AH3118" s="306"/>
      <c r="AI3118" s="305"/>
      <c r="AJ3118" s="305"/>
      <c r="AK3118" s="307"/>
      <c r="AL3118" s="308"/>
    </row>
    <row r="3119" spans="34:38" ht="14.4">
      <c r="AH3119" s="306"/>
      <c r="AI3119" s="305"/>
      <c r="AJ3119" s="305"/>
      <c r="AK3119" s="307"/>
      <c r="AL3119" s="308"/>
    </row>
    <row r="3120" spans="34:38" ht="14.4">
      <c r="AH3120" s="306"/>
      <c r="AI3120" s="305"/>
      <c r="AJ3120" s="305"/>
      <c r="AK3120" s="307"/>
      <c r="AL3120" s="308"/>
    </row>
    <row r="3121" spans="34:38" ht="14.4">
      <c r="AH3121" s="306"/>
      <c r="AI3121" s="305"/>
      <c r="AJ3121" s="305"/>
      <c r="AK3121" s="307"/>
      <c r="AL3121" s="308"/>
    </row>
    <row r="3122" spans="34:38" ht="14.4">
      <c r="AH3122" s="306"/>
      <c r="AI3122" s="305"/>
      <c r="AJ3122" s="305"/>
      <c r="AK3122" s="307"/>
      <c r="AL3122" s="308"/>
    </row>
    <row r="3123" spans="34:38" ht="14.4">
      <c r="AH3123" s="306"/>
      <c r="AI3123" s="305"/>
      <c r="AJ3123" s="305"/>
      <c r="AK3123" s="307"/>
      <c r="AL3123" s="308"/>
    </row>
    <row r="3124" spans="34:38" ht="14.4">
      <c r="AH3124" s="306"/>
      <c r="AI3124" s="305"/>
      <c r="AJ3124" s="305"/>
      <c r="AK3124" s="307"/>
      <c r="AL3124" s="308"/>
    </row>
    <row r="3125" spans="34:38" ht="14.4">
      <c r="AH3125" s="306"/>
      <c r="AI3125" s="305"/>
      <c r="AJ3125" s="305"/>
      <c r="AK3125" s="307"/>
      <c r="AL3125" s="308"/>
    </row>
    <row r="3126" spans="34:38" ht="14.4">
      <c r="AH3126" s="306"/>
      <c r="AI3126" s="305"/>
      <c r="AJ3126" s="305"/>
      <c r="AK3126" s="307"/>
      <c r="AL3126" s="308"/>
    </row>
    <row r="3127" spans="34:38" ht="14.4">
      <c r="AH3127" s="306"/>
      <c r="AI3127" s="305"/>
      <c r="AJ3127" s="305"/>
      <c r="AK3127" s="307"/>
      <c r="AL3127" s="308"/>
    </row>
    <row r="3128" spans="34:38" ht="14.4">
      <c r="AH3128" s="306"/>
      <c r="AI3128" s="305"/>
      <c r="AJ3128" s="305"/>
      <c r="AK3128" s="307"/>
      <c r="AL3128" s="308"/>
    </row>
    <row r="3129" spans="34:38" ht="14.4">
      <c r="AH3129" s="306"/>
      <c r="AI3129" s="305"/>
      <c r="AJ3129" s="305"/>
      <c r="AK3129" s="307"/>
      <c r="AL3129" s="308"/>
    </row>
    <row r="3130" spans="34:38" ht="14.4">
      <c r="AH3130" s="306"/>
      <c r="AI3130" s="305"/>
      <c r="AJ3130" s="305"/>
      <c r="AK3130" s="307"/>
      <c r="AL3130" s="308"/>
    </row>
    <row r="3131" spans="34:38" ht="14.4">
      <c r="AH3131" s="306"/>
      <c r="AI3131" s="305"/>
      <c r="AJ3131" s="305"/>
      <c r="AK3131" s="307"/>
      <c r="AL3131" s="308"/>
    </row>
    <row r="3132" spans="34:38" ht="14.4">
      <c r="AH3132" s="306"/>
      <c r="AI3132" s="305"/>
      <c r="AJ3132" s="305"/>
      <c r="AK3132" s="307"/>
      <c r="AL3132" s="308"/>
    </row>
    <row r="3133" spans="34:38" ht="14.4">
      <c r="AH3133" s="306"/>
      <c r="AI3133" s="305"/>
      <c r="AJ3133" s="305"/>
      <c r="AK3133" s="307"/>
      <c r="AL3133" s="308"/>
    </row>
    <row r="3134" spans="34:38" ht="14.4">
      <c r="AH3134" s="306"/>
      <c r="AI3134" s="305"/>
      <c r="AJ3134" s="305"/>
      <c r="AK3134" s="307"/>
      <c r="AL3134" s="308"/>
    </row>
    <row r="3135" spans="34:38" ht="14.4">
      <c r="AH3135" s="306"/>
      <c r="AI3135" s="305"/>
      <c r="AJ3135" s="305"/>
      <c r="AK3135" s="307"/>
      <c r="AL3135" s="308"/>
    </row>
    <row r="3136" spans="34:38" ht="14.4">
      <c r="AH3136" s="306"/>
      <c r="AI3136" s="305"/>
      <c r="AJ3136" s="305"/>
      <c r="AK3136" s="307"/>
      <c r="AL3136" s="308"/>
    </row>
    <row r="3137" spans="34:38" ht="14.4">
      <c r="AH3137" s="306"/>
      <c r="AI3137" s="305"/>
      <c r="AJ3137" s="305"/>
      <c r="AK3137" s="307"/>
      <c r="AL3137" s="308"/>
    </row>
    <row r="3138" spans="34:38" ht="14.4">
      <c r="AH3138" s="306"/>
      <c r="AI3138" s="305"/>
      <c r="AJ3138" s="305"/>
      <c r="AK3138" s="307"/>
      <c r="AL3138" s="308"/>
    </row>
    <row r="3139" spans="34:38" ht="14.4">
      <c r="AH3139" s="306"/>
      <c r="AI3139" s="305"/>
      <c r="AJ3139" s="305"/>
      <c r="AK3139" s="307"/>
      <c r="AL3139" s="308"/>
    </row>
    <row r="3140" spans="34:38" ht="14.4">
      <c r="AH3140" s="306"/>
      <c r="AI3140" s="305"/>
      <c r="AJ3140" s="305"/>
      <c r="AK3140" s="307"/>
      <c r="AL3140" s="308"/>
    </row>
    <row r="3141" spans="34:38" ht="14.4">
      <c r="AH3141" s="306"/>
      <c r="AI3141" s="305"/>
      <c r="AJ3141" s="305"/>
      <c r="AK3141" s="307"/>
      <c r="AL3141" s="308"/>
    </row>
    <row r="3142" spans="34:38" ht="14.4">
      <c r="AH3142" s="306"/>
      <c r="AI3142" s="305"/>
      <c r="AJ3142" s="305"/>
      <c r="AK3142" s="307"/>
      <c r="AL3142" s="308"/>
    </row>
    <row r="3143" spans="34:38" ht="14.4">
      <c r="AH3143" s="306"/>
      <c r="AI3143" s="305"/>
      <c r="AJ3143" s="305"/>
      <c r="AK3143" s="307"/>
      <c r="AL3143" s="308"/>
    </row>
    <row r="3144" spans="34:38" ht="14.4">
      <c r="AH3144" s="306"/>
      <c r="AI3144" s="305"/>
      <c r="AJ3144" s="305"/>
      <c r="AK3144" s="307"/>
      <c r="AL3144" s="308"/>
    </row>
    <row r="3145" spans="34:38" ht="14.4">
      <c r="AH3145" s="306"/>
      <c r="AI3145" s="305"/>
      <c r="AJ3145" s="305"/>
      <c r="AK3145" s="307"/>
      <c r="AL3145" s="308"/>
    </row>
    <row r="3146" spans="34:38" ht="14.4">
      <c r="AH3146" s="306"/>
      <c r="AI3146" s="305"/>
      <c r="AJ3146" s="305"/>
      <c r="AK3146" s="307"/>
      <c r="AL3146" s="308"/>
    </row>
    <row r="3147" spans="34:38" ht="14.4">
      <c r="AH3147" s="306"/>
      <c r="AI3147" s="305"/>
      <c r="AJ3147" s="305"/>
      <c r="AK3147" s="307"/>
      <c r="AL3147" s="308"/>
    </row>
    <row r="3148" spans="34:38" ht="14.4">
      <c r="AH3148" s="306"/>
      <c r="AI3148" s="305"/>
      <c r="AJ3148" s="305"/>
      <c r="AK3148" s="307"/>
      <c r="AL3148" s="308"/>
    </row>
    <row r="3149" spans="34:38" ht="14.4">
      <c r="AH3149" s="306"/>
      <c r="AI3149" s="305"/>
      <c r="AJ3149" s="305"/>
      <c r="AK3149" s="307"/>
      <c r="AL3149" s="308"/>
    </row>
    <row r="3150" spans="34:38" ht="14.4">
      <c r="AH3150" s="306"/>
      <c r="AI3150" s="305"/>
      <c r="AJ3150" s="305"/>
      <c r="AK3150" s="307"/>
      <c r="AL3150" s="308"/>
    </row>
    <row r="3151" spans="34:38" ht="14.4">
      <c r="AH3151" s="306"/>
      <c r="AI3151" s="305"/>
      <c r="AJ3151" s="305"/>
      <c r="AK3151" s="307"/>
      <c r="AL3151" s="308"/>
    </row>
    <row r="3152" spans="34:38" ht="14.4">
      <c r="AH3152" s="306"/>
      <c r="AI3152" s="305"/>
      <c r="AJ3152" s="305"/>
      <c r="AK3152" s="307"/>
      <c r="AL3152" s="308"/>
    </row>
    <row r="3153" spans="34:38" ht="14.4">
      <c r="AH3153" s="306"/>
      <c r="AI3153" s="305"/>
      <c r="AJ3153" s="305"/>
      <c r="AK3153" s="307"/>
      <c r="AL3153" s="308"/>
    </row>
    <row r="3154" spans="34:38" ht="14.4">
      <c r="AH3154" s="306"/>
      <c r="AI3154" s="305"/>
      <c r="AJ3154" s="305"/>
      <c r="AK3154" s="307"/>
      <c r="AL3154" s="308"/>
    </row>
    <row r="3155" spans="34:38" ht="14.4">
      <c r="AH3155" s="306"/>
      <c r="AI3155" s="305"/>
      <c r="AJ3155" s="305"/>
      <c r="AK3155" s="307"/>
      <c r="AL3155" s="308"/>
    </row>
    <row r="3156" spans="34:38" ht="14.4">
      <c r="AH3156" s="306"/>
      <c r="AI3156" s="305"/>
      <c r="AJ3156" s="305"/>
      <c r="AK3156" s="307"/>
      <c r="AL3156" s="308"/>
    </row>
    <row r="3157" spans="34:38" ht="14.4">
      <c r="AH3157" s="306"/>
      <c r="AI3157" s="305"/>
      <c r="AJ3157" s="305"/>
      <c r="AK3157" s="307"/>
      <c r="AL3157" s="308"/>
    </row>
    <row r="3158" spans="34:38" ht="14.4">
      <c r="AH3158" s="306"/>
      <c r="AI3158" s="305"/>
      <c r="AJ3158" s="305"/>
      <c r="AK3158" s="307"/>
      <c r="AL3158" s="308"/>
    </row>
    <row r="3159" spans="34:38" ht="14.4">
      <c r="AH3159" s="306"/>
      <c r="AI3159" s="305"/>
      <c r="AJ3159" s="305"/>
      <c r="AK3159" s="307"/>
      <c r="AL3159" s="308"/>
    </row>
    <row r="3160" spans="34:38" ht="14.4">
      <c r="AH3160" s="306"/>
      <c r="AI3160" s="305"/>
      <c r="AJ3160" s="305"/>
      <c r="AK3160" s="307"/>
      <c r="AL3160" s="308"/>
    </row>
    <row r="3161" spans="34:38" ht="14.4">
      <c r="AH3161" s="306"/>
      <c r="AI3161" s="305"/>
      <c r="AJ3161" s="305"/>
      <c r="AK3161" s="307"/>
      <c r="AL3161" s="308"/>
    </row>
    <row r="3162" spans="34:38" ht="14.4">
      <c r="AH3162" s="306"/>
      <c r="AI3162" s="305"/>
      <c r="AJ3162" s="305"/>
      <c r="AK3162" s="307"/>
      <c r="AL3162" s="308"/>
    </row>
    <row r="3163" spans="34:38" ht="14.4">
      <c r="AH3163" s="306"/>
      <c r="AI3163" s="305"/>
      <c r="AJ3163" s="305"/>
      <c r="AK3163" s="307"/>
      <c r="AL3163" s="308"/>
    </row>
    <row r="3164" spans="34:38" ht="14.4">
      <c r="AH3164" s="306"/>
      <c r="AI3164" s="305"/>
      <c r="AJ3164" s="305"/>
      <c r="AK3164" s="307"/>
      <c r="AL3164" s="308"/>
    </row>
    <row r="3165" spans="34:38" ht="14.4">
      <c r="AH3165" s="306"/>
      <c r="AI3165" s="305"/>
      <c r="AJ3165" s="305"/>
      <c r="AK3165" s="307"/>
      <c r="AL3165" s="308"/>
    </row>
    <row r="3166" spans="34:38" ht="14.4">
      <c r="AH3166" s="306"/>
      <c r="AI3166" s="305"/>
      <c r="AJ3166" s="305"/>
      <c r="AK3166" s="307"/>
      <c r="AL3166" s="308"/>
    </row>
    <row r="3167" spans="34:38" ht="14.4">
      <c r="AH3167" s="306"/>
      <c r="AI3167" s="305"/>
      <c r="AJ3167" s="305"/>
      <c r="AK3167" s="307"/>
      <c r="AL3167" s="308"/>
    </row>
    <row r="3168" spans="34:38" ht="14.4">
      <c r="AH3168" s="306"/>
      <c r="AI3168" s="305"/>
      <c r="AJ3168" s="305"/>
      <c r="AK3168" s="307"/>
      <c r="AL3168" s="308"/>
    </row>
    <row r="3169" spans="34:38" ht="14.4">
      <c r="AH3169" s="306"/>
      <c r="AI3169" s="305"/>
      <c r="AJ3169" s="305"/>
      <c r="AK3169" s="307"/>
      <c r="AL3169" s="308"/>
    </row>
    <row r="3170" spans="34:38" ht="14.4">
      <c r="AH3170" s="306"/>
      <c r="AI3170" s="305"/>
      <c r="AJ3170" s="305"/>
      <c r="AK3170" s="307"/>
      <c r="AL3170" s="308"/>
    </row>
    <row r="3171" spans="34:38" ht="14.4">
      <c r="AH3171" s="306"/>
      <c r="AI3171" s="305"/>
      <c r="AJ3171" s="305"/>
      <c r="AK3171" s="307"/>
      <c r="AL3171" s="308"/>
    </row>
    <row r="3172" spans="34:38" ht="14.4">
      <c r="AH3172" s="306"/>
      <c r="AI3172" s="305"/>
      <c r="AJ3172" s="305"/>
      <c r="AK3172" s="307"/>
      <c r="AL3172" s="308"/>
    </row>
    <row r="3173" spans="34:38" ht="14.4">
      <c r="AH3173" s="306"/>
      <c r="AI3173" s="305"/>
      <c r="AJ3173" s="305"/>
      <c r="AK3173" s="307"/>
      <c r="AL3173" s="308"/>
    </row>
    <row r="3174" spans="34:38" ht="14.4">
      <c r="AH3174" s="306"/>
      <c r="AI3174" s="305"/>
      <c r="AJ3174" s="305"/>
      <c r="AK3174" s="307"/>
      <c r="AL3174" s="308"/>
    </row>
    <row r="3175" spans="34:38" ht="14.4">
      <c r="AH3175" s="306"/>
      <c r="AI3175" s="305"/>
      <c r="AJ3175" s="305"/>
      <c r="AK3175" s="307"/>
      <c r="AL3175" s="308"/>
    </row>
    <row r="3176" spans="34:38" ht="14.4">
      <c r="AH3176" s="306"/>
      <c r="AI3176" s="305"/>
      <c r="AJ3176" s="305"/>
      <c r="AK3176" s="307"/>
      <c r="AL3176" s="308"/>
    </row>
    <row r="3177" spans="34:38" ht="14.4">
      <c r="AH3177" s="306"/>
      <c r="AI3177" s="305"/>
      <c r="AJ3177" s="305"/>
      <c r="AK3177" s="307"/>
      <c r="AL3177" s="308"/>
    </row>
    <row r="3178" spans="34:38" ht="14.4">
      <c r="AH3178" s="306"/>
      <c r="AI3178" s="305"/>
      <c r="AJ3178" s="305"/>
      <c r="AK3178" s="307"/>
      <c r="AL3178" s="308"/>
    </row>
    <row r="3179" spans="34:38" ht="14.4">
      <c r="AH3179" s="306"/>
      <c r="AI3179" s="305"/>
      <c r="AJ3179" s="305"/>
      <c r="AK3179" s="307"/>
      <c r="AL3179" s="308"/>
    </row>
    <row r="3180" spans="34:38" ht="14.4">
      <c r="AH3180" s="306"/>
      <c r="AI3180" s="305"/>
      <c r="AJ3180" s="305"/>
      <c r="AK3180" s="307"/>
      <c r="AL3180" s="308"/>
    </row>
    <row r="3181" spans="34:38" ht="14.4">
      <c r="AH3181" s="306"/>
      <c r="AI3181" s="305"/>
      <c r="AJ3181" s="305"/>
      <c r="AK3181" s="307"/>
      <c r="AL3181" s="308"/>
    </row>
    <row r="3182" spans="34:38" ht="14.4">
      <c r="AH3182" s="306"/>
      <c r="AI3182" s="305"/>
      <c r="AJ3182" s="305"/>
      <c r="AK3182" s="307"/>
      <c r="AL3182" s="308"/>
    </row>
    <row r="3183" spans="34:38" ht="14.4">
      <c r="AH3183" s="306"/>
      <c r="AI3183" s="305"/>
      <c r="AJ3183" s="305"/>
      <c r="AK3183" s="307"/>
      <c r="AL3183" s="308"/>
    </row>
    <row r="3184" spans="34:38" ht="14.4">
      <c r="AH3184" s="306"/>
      <c r="AI3184" s="305"/>
      <c r="AJ3184" s="305"/>
      <c r="AK3184" s="307"/>
      <c r="AL3184" s="308"/>
    </row>
    <row r="3185" spans="34:38" ht="14.4">
      <c r="AH3185" s="306"/>
      <c r="AI3185" s="305"/>
      <c r="AJ3185" s="305"/>
      <c r="AK3185" s="307"/>
      <c r="AL3185" s="308"/>
    </row>
    <row r="3186" spans="34:38" ht="14.4">
      <c r="AH3186" s="306"/>
      <c r="AI3186" s="305"/>
      <c r="AJ3186" s="305"/>
      <c r="AK3186" s="307"/>
      <c r="AL3186" s="308"/>
    </row>
    <row r="3187" spans="34:38" ht="14.4">
      <c r="AH3187" s="306"/>
      <c r="AI3187" s="305"/>
      <c r="AJ3187" s="305"/>
      <c r="AK3187" s="307"/>
      <c r="AL3187" s="308"/>
    </row>
    <row r="3188" spans="34:38" ht="14.4">
      <c r="AH3188" s="306"/>
      <c r="AI3188" s="305"/>
      <c r="AJ3188" s="305"/>
      <c r="AK3188" s="307"/>
      <c r="AL3188" s="308"/>
    </row>
    <row r="3189" spans="34:38" ht="14.4">
      <c r="AH3189" s="306"/>
      <c r="AI3189" s="305"/>
      <c r="AJ3189" s="305"/>
      <c r="AK3189" s="307"/>
      <c r="AL3189" s="308"/>
    </row>
    <row r="3190" spans="34:38" ht="14.4">
      <c r="AH3190" s="306"/>
      <c r="AI3190" s="305"/>
      <c r="AJ3190" s="305"/>
      <c r="AK3190" s="307"/>
      <c r="AL3190" s="308"/>
    </row>
    <row r="3191" spans="34:38" ht="14.4">
      <c r="AH3191" s="306"/>
      <c r="AI3191" s="305"/>
      <c r="AJ3191" s="305"/>
      <c r="AK3191" s="307"/>
      <c r="AL3191" s="308"/>
    </row>
    <row r="3192" spans="34:38" ht="14.4">
      <c r="AH3192" s="306"/>
      <c r="AI3192" s="305"/>
      <c r="AJ3192" s="305"/>
      <c r="AK3192" s="307"/>
      <c r="AL3192" s="308"/>
    </row>
    <row r="3193" spans="34:38" ht="14.4">
      <c r="AH3193" s="306"/>
      <c r="AI3193" s="305"/>
      <c r="AJ3193" s="305"/>
      <c r="AK3193" s="307"/>
      <c r="AL3193" s="308"/>
    </row>
    <row r="3194" spans="34:38" ht="14.4">
      <c r="AH3194" s="306"/>
      <c r="AI3194" s="305"/>
      <c r="AJ3194" s="305"/>
      <c r="AK3194" s="307"/>
      <c r="AL3194" s="308"/>
    </row>
    <row r="3195" spans="34:38" ht="14.4">
      <c r="AH3195" s="306"/>
      <c r="AI3195" s="305"/>
      <c r="AJ3195" s="305"/>
      <c r="AK3195" s="307"/>
      <c r="AL3195" s="308"/>
    </row>
    <row r="3196" spans="34:38" ht="14.4">
      <c r="AH3196" s="306"/>
      <c r="AI3196" s="305"/>
      <c r="AJ3196" s="305"/>
      <c r="AK3196" s="307"/>
      <c r="AL3196" s="308"/>
    </row>
    <row r="3197" spans="34:38" ht="14.4">
      <c r="AH3197" s="306"/>
      <c r="AI3197" s="305"/>
      <c r="AJ3197" s="305"/>
      <c r="AK3197" s="307"/>
      <c r="AL3197" s="308"/>
    </row>
    <row r="3198" spans="34:38" ht="14.4">
      <c r="AH3198" s="306"/>
      <c r="AI3198" s="305"/>
      <c r="AJ3198" s="305"/>
      <c r="AK3198" s="307"/>
      <c r="AL3198" s="308"/>
    </row>
    <row r="3199" spans="34:38" ht="14.4">
      <c r="AH3199" s="306"/>
      <c r="AI3199" s="305"/>
      <c r="AJ3199" s="305"/>
      <c r="AK3199" s="307"/>
      <c r="AL3199" s="308"/>
    </row>
    <row r="3200" spans="34:38" ht="14.4">
      <c r="AH3200" s="306"/>
      <c r="AI3200" s="305"/>
      <c r="AJ3200" s="305"/>
      <c r="AK3200" s="307"/>
      <c r="AL3200" s="308"/>
    </row>
    <row r="3201" spans="34:38" ht="14.4">
      <c r="AH3201" s="306"/>
      <c r="AI3201" s="305"/>
      <c r="AJ3201" s="305"/>
      <c r="AK3201" s="307"/>
      <c r="AL3201" s="308"/>
    </row>
    <row r="3202" spans="34:38" ht="14.4">
      <c r="AH3202" s="306"/>
      <c r="AI3202" s="305"/>
      <c r="AJ3202" s="305"/>
      <c r="AK3202" s="307"/>
      <c r="AL3202" s="308"/>
    </row>
    <row r="3203" spans="34:38" ht="14.4">
      <c r="AH3203" s="306"/>
      <c r="AI3203" s="305"/>
      <c r="AJ3203" s="305"/>
      <c r="AK3203" s="307"/>
      <c r="AL3203" s="308"/>
    </row>
    <row r="3204" spans="34:38" ht="14.4">
      <c r="AH3204" s="306"/>
      <c r="AI3204" s="305"/>
      <c r="AJ3204" s="305"/>
      <c r="AK3204" s="307"/>
      <c r="AL3204" s="308"/>
    </row>
    <row r="3205" spans="34:38" ht="14.4">
      <c r="AH3205" s="306"/>
      <c r="AI3205" s="305"/>
      <c r="AJ3205" s="305"/>
      <c r="AK3205" s="307"/>
      <c r="AL3205" s="308"/>
    </row>
    <row r="3206" spans="34:38" ht="14.4">
      <c r="AH3206" s="306"/>
      <c r="AI3206" s="305"/>
      <c r="AJ3206" s="305"/>
      <c r="AK3206" s="307"/>
      <c r="AL3206" s="308"/>
    </row>
    <row r="3207" spans="34:38" ht="14.4">
      <c r="AH3207" s="306"/>
      <c r="AI3207" s="305"/>
      <c r="AJ3207" s="305"/>
      <c r="AK3207" s="307"/>
      <c r="AL3207" s="308"/>
    </row>
    <row r="3208" spans="34:38" ht="14.4">
      <c r="AH3208" s="306"/>
      <c r="AI3208" s="305"/>
      <c r="AJ3208" s="305"/>
      <c r="AK3208" s="307"/>
      <c r="AL3208" s="308"/>
    </row>
    <row r="3209" spans="34:38" ht="14.4">
      <c r="AH3209" s="306"/>
      <c r="AI3209" s="305"/>
      <c r="AJ3209" s="305"/>
      <c r="AK3209" s="307"/>
      <c r="AL3209" s="308"/>
    </row>
    <row r="3210" spans="34:38" ht="14.4">
      <c r="AH3210" s="306"/>
      <c r="AI3210" s="305"/>
      <c r="AJ3210" s="305"/>
      <c r="AK3210" s="307"/>
      <c r="AL3210" s="308"/>
    </row>
    <row r="3211" spans="34:38" ht="14.4">
      <c r="AH3211" s="306"/>
      <c r="AI3211" s="305"/>
      <c r="AJ3211" s="305"/>
      <c r="AK3211" s="307"/>
      <c r="AL3211" s="308"/>
    </row>
    <row r="3212" spans="34:38" ht="14.4">
      <c r="AH3212" s="306"/>
      <c r="AI3212" s="305"/>
      <c r="AJ3212" s="305"/>
      <c r="AK3212" s="307"/>
      <c r="AL3212" s="308"/>
    </row>
    <row r="3213" spans="34:38" ht="14.4">
      <c r="AH3213" s="306"/>
      <c r="AI3213" s="305"/>
      <c r="AJ3213" s="305"/>
      <c r="AK3213" s="307"/>
      <c r="AL3213" s="308"/>
    </row>
    <row r="3214" spans="34:38" ht="14.4">
      <c r="AH3214" s="306"/>
      <c r="AI3214" s="305"/>
      <c r="AJ3214" s="305"/>
      <c r="AK3214" s="307"/>
      <c r="AL3214" s="308"/>
    </row>
    <row r="3215" spans="34:38" ht="14.4">
      <c r="AH3215" s="306"/>
      <c r="AI3215" s="305"/>
      <c r="AJ3215" s="305"/>
      <c r="AK3215" s="307"/>
      <c r="AL3215" s="308"/>
    </row>
    <row r="3216" spans="34:38" ht="14.4">
      <c r="AH3216" s="306"/>
      <c r="AI3216" s="305"/>
      <c r="AJ3216" s="305"/>
      <c r="AK3216" s="307"/>
      <c r="AL3216" s="308"/>
    </row>
    <row r="3217" spans="34:38" ht="14.4">
      <c r="AH3217" s="306"/>
      <c r="AI3217" s="305"/>
      <c r="AJ3217" s="305"/>
      <c r="AK3217" s="307"/>
      <c r="AL3217" s="308"/>
    </row>
    <row r="3218" spans="34:38" ht="14.4">
      <c r="AH3218" s="306"/>
      <c r="AI3218" s="305"/>
      <c r="AJ3218" s="305"/>
      <c r="AK3218" s="307"/>
      <c r="AL3218" s="308"/>
    </row>
    <row r="3219" spans="34:38" ht="14.4">
      <c r="AH3219" s="306"/>
      <c r="AI3219" s="305"/>
      <c r="AJ3219" s="305"/>
      <c r="AK3219" s="307"/>
      <c r="AL3219" s="308"/>
    </row>
    <row r="3220" spans="34:38" ht="14.4">
      <c r="AH3220" s="306"/>
      <c r="AI3220" s="305"/>
      <c r="AJ3220" s="305"/>
      <c r="AK3220" s="307"/>
      <c r="AL3220" s="308"/>
    </row>
    <row r="3221" spans="34:38" ht="14.4">
      <c r="AH3221" s="306"/>
      <c r="AI3221" s="305"/>
      <c r="AJ3221" s="305"/>
      <c r="AK3221" s="307"/>
      <c r="AL3221" s="308"/>
    </row>
    <row r="3222" spans="34:38" ht="14.4">
      <c r="AH3222" s="306"/>
      <c r="AI3222" s="305"/>
      <c r="AJ3222" s="305"/>
      <c r="AK3222" s="307"/>
      <c r="AL3222" s="308"/>
    </row>
    <row r="3223" spans="34:38" ht="14.4">
      <c r="AH3223" s="306"/>
      <c r="AI3223" s="305"/>
      <c r="AJ3223" s="305"/>
      <c r="AK3223" s="307"/>
      <c r="AL3223" s="308"/>
    </row>
    <row r="3224" spans="34:38" ht="14.4">
      <c r="AH3224" s="306"/>
      <c r="AI3224" s="305"/>
      <c r="AJ3224" s="305"/>
      <c r="AK3224" s="307"/>
      <c r="AL3224" s="308"/>
    </row>
    <row r="3225" spans="34:38" ht="14.4">
      <c r="AH3225" s="306"/>
      <c r="AI3225" s="305"/>
      <c r="AJ3225" s="305"/>
      <c r="AK3225" s="307"/>
      <c r="AL3225" s="308"/>
    </row>
    <row r="3226" spans="34:38" ht="14.4">
      <c r="AH3226" s="306"/>
      <c r="AI3226" s="305"/>
      <c r="AJ3226" s="305"/>
      <c r="AK3226" s="307"/>
      <c r="AL3226" s="308"/>
    </row>
    <row r="3227" spans="34:38" ht="14.4">
      <c r="AH3227" s="306"/>
      <c r="AI3227" s="305"/>
      <c r="AJ3227" s="305"/>
      <c r="AK3227" s="307"/>
      <c r="AL3227" s="308"/>
    </row>
    <row r="3228" spans="34:38" ht="14.4">
      <c r="AH3228" s="306"/>
      <c r="AI3228" s="305"/>
      <c r="AJ3228" s="305"/>
      <c r="AK3228" s="307"/>
      <c r="AL3228" s="308"/>
    </row>
    <row r="3229" spans="34:38" ht="14.4">
      <c r="AH3229" s="306"/>
      <c r="AI3229" s="305"/>
      <c r="AJ3229" s="305"/>
      <c r="AK3229" s="307"/>
      <c r="AL3229" s="308"/>
    </row>
    <row r="3230" spans="34:38" ht="14.4">
      <c r="AH3230" s="306"/>
      <c r="AI3230" s="305"/>
      <c r="AJ3230" s="305"/>
      <c r="AK3230" s="307"/>
      <c r="AL3230" s="308"/>
    </row>
    <row r="3231" spans="34:38" ht="14.4">
      <c r="AH3231" s="306"/>
      <c r="AI3231" s="305"/>
      <c r="AJ3231" s="305"/>
      <c r="AK3231" s="307"/>
      <c r="AL3231" s="308"/>
    </row>
    <row r="3232" spans="34:38" ht="14.4">
      <c r="AH3232" s="306"/>
      <c r="AI3232" s="305"/>
      <c r="AJ3232" s="305"/>
      <c r="AK3232" s="307"/>
      <c r="AL3232" s="308"/>
    </row>
    <row r="3233" spans="34:38" ht="14.4">
      <c r="AH3233" s="306"/>
      <c r="AI3233" s="305"/>
      <c r="AJ3233" s="305"/>
      <c r="AK3233" s="307"/>
      <c r="AL3233" s="308"/>
    </row>
    <row r="3234" spans="34:38" ht="14.4">
      <c r="AH3234" s="306"/>
      <c r="AI3234" s="305"/>
      <c r="AJ3234" s="305"/>
      <c r="AK3234" s="307"/>
      <c r="AL3234" s="308"/>
    </row>
    <row r="3235" spans="34:38" ht="14.4">
      <c r="AH3235" s="306"/>
      <c r="AI3235" s="305"/>
      <c r="AJ3235" s="305"/>
      <c r="AK3235" s="307"/>
      <c r="AL3235" s="308"/>
    </row>
    <row r="3236" spans="34:38" ht="14.4">
      <c r="AH3236" s="306"/>
      <c r="AI3236" s="305"/>
      <c r="AJ3236" s="305"/>
      <c r="AK3236" s="307"/>
      <c r="AL3236" s="308"/>
    </row>
    <row r="3237" spans="34:38" ht="14.4">
      <c r="AH3237" s="306"/>
      <c r="AI3237" s="305"/>
      <c r="AJ3237" s="305"/>
      <c r="AK3237" s="307"/>
      <c r="AL3237" s="308"/>
    </row>
    <row r="3238" spans="34:38" ht="14.4">
      <c r="AH3238" s="306"/>
      <c r="AI3238" s="305"/>
      <c r="AJ3238" s="305"/>
      <c r="AK3238" s="307"/>
      <c r="AL3238" s="308"/>
    </row>
    <row r="3239" spans="34:38" ht="14.4">
      <c r="AH3239" s="306"/>
      <c r="AI3239" s="305"/>
      <c r="AJ3239" s="305"/>
      <c r="AK3239" s="307"/>
      <c r="AL3239" s="308"/>
    </row>
    <row r="3240" spans="34:38" ht="14.4">
      <c r="AH3240" s="306"/>
      <c r="AI3240" s="305"/>
      <c r="AJ3240" s="305"/>
      <c r="AK3240" s="307"/>
      <c r="AL3240" s="308"/>
    </row>
    <row r="3241" spans="34:38" ht="14.4">
      <c r="AH3241" s="306"/>
      <c r="AI3241" s="305"/>
      <c r="AJ3241" s="305"/>
      <c r="AK3241" s="307"/>
      <c r="AL3241" s="308"/>
    </row>
    <row r="3242" spans="34:38" ht="14.4">
      <c r="AH3242" s="306"/>
      <c r="AI3242" s="305"/>
      <c r="AJ3242" s="305"/>
      <c r="AK3242" s="307"/>
      <c r="AL3242" s="308"/>
    </row>
    <row r="3243" spans="34:38" ht="14.4">
      <c r="AH3243" s="306"/>
      <c r="AI3243" s="305"/>
      <c r="AJ3243" s="305"/>
      <c r="AK3243" s="307"/>
      <c r="AL3243" s="308"/>
    </row>
    <row r="3244" spans="34:38" ht="14.4">
      <c r="AH3244" s="306"/>
      <c r="AI3244" s="305"/>
      <c r="AJ3244" s="305"/>
      <c r="AK3244" s="307"/>
      <c r="AL3244" s="308"/>
    </row>
    <row r="3245" spans="34:38" ht="14.4">
      <c r="AH3245" s="306"/>
      <c r="AI3245" s="305"/>
      <c r="AJ3245" s="305"/>
      <c r="AK3245" s="307"/>
      <c r="AL3245" s="308"/>
    </row>
    <row r="3246" spans="34:38" ht="14.4">
      <c r="AH3246" s="306"/>
      <c r="AI3246" s="305"/>
      <c r="AJ3246" s="305"/>
      <c r="AK3246" s="307"/>
      <c r="AL3246" s="308"/>
    </row>
    <row r="3247" spans="34:38" ht="14.4">
      <c r="AH3247" s="306"/>
      <c r="AI3247" s="305"/>
      <c r="AJ3247" s="305"/>
      <c r="AK3247" s="307"/>
      <c r="AL3247" s="308"/>
    </row>
    <row r="3248" spans="34:38" ht="14.4">
      <c r="AH3248" s="306"/>
      <c r="AI3248" s="305"/>
      <c r="AJ3248" s="305"/>
      <c r="AK3248" s="307"/>
      <c r="AL3248" s="308"/>
    </row>
    <row r="3249" spans="34:38" ht="14.4">
      <c r="AH3249" s="306"/>
      <c r="AI3249" s="305"/>
      <c r="AJ3249" s="305"/>
      <c r="AK3249" s="307"/>
      <c r="AL3249" s="308"/>
    </row>
    <row r="3250" spans="34:38" ht="14.4">
      <c r="AH3250" s="306"/>
      <c r="AI3250" s="305"/>
      <c r="AJ3250" s="305"/>
      <c r="AK3250" s="307"/>
      <c r="AL3250" s="308"/>
    </row>
    <row r="3251" spans="34:38" ht="14.4">
      <c r="AH3251" s="306"/>
      <c r="AI3251" s="305"/>
      <c r="AJ3251" s="305"/>
      <c r="AK3251" s="307"/>
      <c r="AL3251" s="308"/>
    </row>
    <row r="3252" spans="34:38" ht="14.4">
      <c r="AH3252" s="306"/>
      <c r="AI3252" s="305"/>
      <c r="AJ3252" s="305"/>
      <c r="AK3252" s="307"/>
      <c r="AL3252" s="308"/>
    </row>
    <row r="3253" spans="34:38" ht="14.4">
      <c r="AH3253" s="306"/>
      <c r="AI3253" s="305"/>
      <c r="AJ3253" s="305"/>
      <c r="AK3253" s="307"/>
      <c r="AL3253" s="308"/>
    </row>
    <row r="3254" spans="34:38" ht="14.4">
      <c r="AH3254" s="306"/>
      <c r="AI3254" s="305"/>
      <c r="AJ3254" s="305"/>
      <c r="AK3254" s="307"/>
      <c r="AL3254" s="308"/>
    </row>
    <row r="3255" spans="34:38" ht="14.4">
      <c r="AH3255" s="306"/>
      <c r="AI3255" s="305"/>
      <c r="AJ3255" s="305"/>
      <c r="AK3255" s="307"/>
      <c r="AL3255" s="308"/>
    </row>
    <row r="3256" spans="34:38" ht="14.4">
      <c r="AH3256" s="306"/>
      <c r="AI3256" s="305"/>
      <c r="AJ3256" s="305"/>
      <c r="AK3256" s="307"/>
      <c r="AL3256" s="308"/>
    </row>
    <row r="3257" spans="34:38" ht="14.4">
      <c r="AH3257" s="306"/>
      <c r="AI3257" s="305"/>
      <c r="AJ3257" s="305"/>
      <c r="AK3257" s="307"/>
      <c r="AL3257" s="308"/>
    </row>
    <row r="3258" spans="34:38" ht="14.4">
      <c r="AH3258" s="306"/>
      <c r="AI3258" s="305"/>
      <c r="AJ3258" s="305"/>
      <c r="AK3258" s="307"/>
      <c r="AL3258" s="308"/>
    </row>
    <row r="3259" spans="34:38" ht="14.4">
      <c r="AH3259" s="306"/>
      <c r="AI3259" s="305"/>
      <c r="AJ3259" s="305"/>
      <c r="AK3259" s="307"/>
      <c r="AL3259" s="308"/>
    </row>
    <row r="3260" spans="34:38" ht="14.4">
      <c r="AH3260" s="306"/>
      <c r="AI3260" s="305"/>
      <c r="AJ3260" s="305"/>
      <c r="AK3260" s="307"/>
      <c r="AL3260" s="308"/>
    </row>
    <row r="3261" spans="34:38" ht="14.4">
      <c r="AH3261" s="306"/>
      <c r="AI3261" s="305"/>
      <c r="AJ3261" s="305"/>
      <c r="AK3261" s="307"/>
      <c r="AL3261" s="308"/>
    </row>
    <row r="3262" spans="34:38" ht="14.4">
      <c r="AH3262" s="306"/>
      <c r="AI3262" s="305"/>
      <c r="AJ3262" s="305"/>
      <c r="AK3262" s="307"/>
      <c r="AL3262" s="308"/>
    </row>
    <row r="3263" spans="34:38" ht="14.4">
      <c r="AH3263" s="306"/>
      <c r="AI3263" s="305"/>
      <c r="AJ3263" s="305"/>
      <c r="AK3263" s="307"/>
      <c r="AL3263" s="308"/>
    </row>
    <row r="3264" spans="34:38" ht="14.4">
      <c r="AH3264" s="306"/>
      <c r="AI3264" s="305"/>
      <c r="AJ3264" s="305"/>
      <c r="AK3264" s="307"/>
      <c r="AL3264" s="308"/>
    </row>
    <row r="3265" spans="34:38" ht="14.4">
      <c r="AH3265" s="306"/>
      <c r="AI3265" s="305"/>
      <c r="AJ3265" s="305"/>
      <c r="AK3265" s="307"/>
      <c r="AL3265" s="308"/>
    </row>
    <row r="3266" spans="34:38" ht="14.4">
      <c r="AH3266" s="306"/>
      <c r="AI3266" s="305"/>
      <c r="AJ3266" s="305"/>
      <c r="AK3266" s="307"/>
      <c r="AL3266" s="308"/>
    </row>
    <row r="3267" spans="34:38" ht="14.4">
      <c r="AH3267" s="306"/>
      <c r="AI3267" s="305"/>
      <c r="AJ3267" s="305"/>
      <c r="AK3267" s="307"/>
      <c r="AL3267" s="308"/>
    </row>
    <row r="3268" spans="34:38" ht="14.4">
      <c r="AH3268" s="306"/>
      <c r="AI3268" s="305"/>
      <c r="AJ3268" s="305"/>
      <c r="AK3268" s="307"/>
      <c r="AL3268" s="308"/>
    </row>
    <row r="3269" spans="34:38" ht="14.4">
      <c r="AH3269" s="306"/>
      <c r="AI3269" s="305"/>
      <c r="AJ3269" s="305"/>
      <c r="AK3269" s="307"/>
      <c r="AL3269" s="308"/>
    </row>
    <row r="3270" spans="34:38" ht="14.4">
      <c r="AH3270" s="306"/>
      <c r="AI3270" s="305"/>
      <c r="AJ3270" s="305"/>
      <c r="AK3270" s="307"/>
      <c r="AL3270" s="308"/>
    </row>
    <row r="3271" spans="34:38" ht="14.4">
      <c r="AH3271" s="306"/>
      <c r="AI3271" s="305"/>
      <c r="AJ3271" s="305"/>
      <c r="AK3271" s="307"/>
      <c r="AL3271" s="308"/>
    </row>
    <row r="3272" spans="34:38" ht="14.4">
      <c r="AH3272" s="306"/>
      <c r="AI3272" s="305"/>
      <c r="AJ3272" s="305"/>
      <c r="AK3272" s="307"/>
      <c r="AL3272" s="308"/>
    </row>
    <row r="3273" spans="34:38" ht="14.4">
      <c r="AH3273" s="306"/>
      <c r="AI3273" s="305"/>
      <c r="AJ3273" s="305"/>
      <c r="AK3273" s="307"/>
      <c r="AL3273" s="308"/>
    </row>
    <row r="3274" spans="34:38" ht="14.4">
      <c r="AH3274" s="306"/>
      <c r="AI3274" s="305"/>
      <c r="AJ3274" s="305"/>
      <c r="AK3274" s="307"/>
      <c r="AL3274" s="308"/>
    </row>
    <row r="3275" spans="34:38" ht="14.4">
      <c r="AH3275" s="306"/>
      <c r="AI3275" s="305"/>
      <c r="AJ3275" s="305"/>
      <c r="AK3275" s="307"/>
      <c r="AL3275" s="308"/>
    </row>
    <row r="3276" spans="34:38" ht="14.4">
      <c r="AH3276" s="306"/>
      <c r="AI3276" s="305"/>
      <c r="AJ3276" s="305"/>
      <c r="AK3276" s="307"/>
      <c r="AL3276" s="308"/>
    </row>
    <row r="3277" spans="34:38" ht="14.4">
      <c r="AH3277" s="306"/>
      <c r="AI3277" s="305"/>
      <c r="AJ3277" s="305"/>
      <c r="AK3277" s="307"/>
      <c r="AL3277" s="308"/>
    </row>
    <row r="3278" spans="34:38" ht="14.4">
      <c r="AH3278" s="306"/>
      <c r="AI3278" s="305"/>
      <c r="AJ3278" s="305"/>
      <c r="AK3278" s="307"/>
      <c r="AL3278" s="308"/>
    </row>
    <row r="3279" spans="34:38" ht="14.4">
      <c r="AH3279" s="306"/>
      <c r="AI3279" s="305"/>
      <c r="AJ3279" s="305"/>
      <c r="AK3279" s="307"/>
      <c r="AL3279" s="308"/>
    </row>
    <row r="3280" spans="34:38" ht="14.4">
      <c r="AH3280" s="306"/>
      <c r="AI3280" s="305"/>
      <c r="AJ3280" s="305"/>
      <c r="AK3280" s="307"/>
      <c r="AL3280" s="308"/>
    </row>
    <row r="3281" spans="34:38" ht="14.4">
      <c r="AH3281" s="306"/>
      <c r="AI3281" s="305"/>
      <c r="AJ3281" s="305"/>
      <c r="AK3281" s="307"/>
      <c r="AL3281" s="308"/>
    </row>
    <row r="3282" spans="34:38" ht="14.4">
      <c r="AH3282" s="306"/>
      <c r="AI3282" s="305"/>
      <c r="AJ3282" s="305"/>
      <c r="AK3282" s="307"/>
      <c r="AL3282" s="308"/>
    </row>
    <row r="3283" spans="34:38" ht="14.4">
      <c r="AH3283" s="306"/>
      <c r="AI3283" s="305"/>
      <c r="AJ3283" s="305"/>
      <c r="AK3283" s="307"/>
      <c r="AL3283" s="308"/>
    </row>
    <row r="3284" spans="34:38" ht="14.4">
      <c r="AH3284" s="306"/>
      <c r="AI3284" s="305"/>
      <c r="AJ3284" s="305"/>
      <c r="AK3284" s="307"/>
      <c r="AL3284" s="308"/>
    </row>
    <row r="3285" spans="34:38" ht="14.4">
      <c r="AH3285" s="306"/>
      <c r="AI3285" s="305"/>
      <c r="AJ3285" s="305"/>
      <c r="AK3285" s="307"/>
      <c r="AL3285" s="308"/>
    </row>
    <row r="3286" spans="34:38" ht="14.4">
      <c r="AH3286" s="306"/>
      <c r="AI3286" s="305"/>
      <c r="AJ3286" s="305"/>
      <c r="AK3286" s="307"/>
      <c r="AL3286" s="308"/>
    </row>
    <row r="3287" spans="34:38" ht="14.4">
      <c r="AH3287" s="306"/>
      <c r="AI3287" s="305"/>
      <c r="AJ3287" s="305"/>
      <c r="AK3287" s="307"/>
      <c r="AL3287" s="308"/>
    </row>
    <row r="3288" spans="34:38" ht="14.4">
      <c r="AH3288" s="306"/>
      <c r="AI3288" s="305"/>
      <c r="AJ3288" s="305"/>
      <c r="AK3288" s="307"/>
      <c r="AL3288" s="308"/>
    </row>
    <row r="3289" spans="34:38" ht="14.4">
      <c r="AH3289" s="306"/>
      <c r="AI3289" s="305"/>
      <c r="AJ3289" s="305"/>
      <c r="AK3289" s="307"/>
      <c r="AL3289" s="308"/>
    </row>
    <row r="3290" spans="34:38" ht="14.4">
      <c r="AH3290" s="306"/>
      <c r="AI3290" s="305"/>
      <c r="AJ3290" s="305"/>
      <c r="AK3290" s="307"/>
      <c r="AL3290" s="308"/>
    </row>
    <row r="3291" spans="34:38" ht="14.4">
      <c r="AH3291" s="306"/>
      <c r="AI3291" s="305"/>
      <c r="AJ3291" s="305"/>
      <c r="AK3291" s="307"/>
      <c r="AL3291" s="308"/>
    </row>
    <row r="3292" spans="34:38" ht="14.4">
      <c r="AH3292" s="306"/>
      <c r="AI3292" s="305"/>
      <c r="AJ3292" s="305"/>
      <c r="AK3292" s="307"/>
      <c r="AL3292" s="308"/>
    </row>
    <row r="3293" spans="34:38" ht="14.4">
      <c r="AH3293" s="306"/>
      <c r="AI3293" s="305"/>
      <c r="AJ3293" s="305"/>
      <c r="AK3293" s="307"/>
      <c r="AL3293" s="308"/>
    </row>
    <row r="3294" spans="34:38" ht="14.4">
      <c r="AH3294" s="306"/>
      <c r="AI3294" s="305"/>
      <c r="AJ3294" s="305"/>
      <c r="AK3294" s="307"/>
      <c r="AL3294" s="308"/>
    </row>
    <row r="3295" spans="34:38" ht="14.4">
      <c r="AH3295" s="306"/>
      <c r="AI3295" s="305"/>
      <c r="AJ3295" s="305"/>
      <c r="AK3295" s="307"/>
      <c r="AL3295" s="308"/>
    </row>
    <row r="3296" spans="34:38" ht="14.4">
      <c r="AH3296" s="306"/>
      <c r="AI3296" s="305"/>
      <c r="AJ3296" s="305"/>
      <c r="AK3296" s="307"/>
      <c r="AL3296" s="308"/>
    </row>
    <row r="3297" spans="34:38" ht="14.4">
      <c r="AH3297" s="306"/>
      <c r="AI3297" s="305"/>
      <c r="AJ3297" s="305"/>
      <c r="AK3297" s="307"/>
      <c r="AL3297" s="308"/>
    </row>
    <row r="3298" spans="34:38" ht="14.4">
      <c r="AH3298" s="306"/>
      <c r="AI3298" s="305"/>
      <c r="AJ3298" s="305"/>
      <c r="AK3298" s="307"/>
      <c r="AL3298" s="308"/>
    </row>
    <row r="3299" spans="34:38" ht="14.4">
      <c r="AH3299" s="306"/>
      <c r="AI3299" s="305"/>
      <c r="AJ3299" s="305"/>
      <c r="AK3299" s="307"/>
      <c r="AL3299" s="308"/>
    </row>
    <row r="3300" spans="34:38" ht="14.4">
      <c r="AH3300" s="306"/>
      <c r="AI3300" s="305"/>
      <c r="AJ3300" s="305"/>
      <c r="AK3300" s="307"/>
      <c r="AL3300" s="308"/>
    </row>
    <row r="3301" spans="34:38" ht="14.4">
      <c r="AH3301" s="306"/>
      <c r="AI3301" s="305"/>
      <c r="AJ3301" s="305"/>
      <c r="AK3301" s="307"/>
      <c r="AL3301" s="308"/>
    </row>
    <row r="3302" spans="34:38" ht="14.4">
      <c r="AH3302" s="306"/>
      <c r="AI3302" s="305"/>
      <c r="AJ3302" s="305"/>
      <c r="AK3302" s="307"/>
      <c r="AL3302" s="308"/>
    </row>
    <row r="3303" spans="34:38" ht="14.4">
      <c r="AH3303" s="306"/>
      <c r="AI3303" s="305"/>
      <c r="AJ3303" s="305"/>
      <c r="AK3303" s="307"/>
      <c r="AL3303" s="308"/>
    </row>
    <row r="3304" spans="34:38" ht="14.4">
      <c r="AH3304" s="306"/>
      <c r="AI3304" s="305"/>
      <c r="AJ3304" s="305"/>
      <c r="AK3304" s="307"/>
      <c r="AL3304" s="308"/>
    </row>
    <row r="3305" spans="34:38" ht="14.4">
      <c r="AH3305" s="306"/>
      <c r="AI3305" s="305"/>
      <c r="AJ3305" s="305"/>
      <c r="AK3305" s="307"/>
      <c r="AL3305" s="308"/>
    </row>
    <row r="3306" spans="34:38" ht="14.4">
      <c r="AH3306" s="306"/>
      <c r="AI3306" s="305"/>
      <c r="AJ3306" s="305"/>
      <c r="AK3306" s="307"/>
      <c r="AL3306" s="308"/>
    </row>
    <row r="3307" spans="34:38" ht="14.4">
      <c r="AH3307" s="306"/>
      <c r="AI3307" s="305"/>
      <c r="AJ3307" s="305"/>
      <c r="AK3307" s="307"/>
      <c r="AL3307" s="308"/>
    </row>
    <row r="3308" spans="34:38" ht="14.4">
      <c r="AH3308" s="306"/>
      <c r="AI3308" s="305"/>
      <c r="AJ3308" s="305"/>
      <c r="AK3308" s="307"/>
      <c r="AL3308" s="308"/>
    </row>
    <row r="3309" spans="34:38" ht="14.4">
      <c r="AH3309" s="306"/>
      <c r="AI3309" s="305"/>
      <c r="AJ3309" s="305"/>
      <c r="AK3309" s="307"/>
      <c r="AL3309" s="308"/>
    </row>
    <row r="3310" spans="34:38" ht="14.4">
      <c r="AH3310" s="306"/>
      <c r="AI3310" s="305"/>
      <c r="AJ3310" s="305"/>
      <c r="AK3310" s="307"/>
      <c r="AL3310" s="308"/>
    </row>
    <row r="3311" spans="34:38" ht="14.4">
      <c r="AH3311" s="306"/>
      <c r="AI3311" s="305"/>
      <c r="AJ3311" s="305"/>
      <c r="AK3311" s="307"/>
      <c r="AL3311" s="308"/>
    </row>
    <row r="3312" spans="34:38" ht="14.4">
      <c r="AH3312" s="306"/>
      <c r="AI3312" s="305"/>
      <c r="AJ3312" s="305"/>
      <c r="AK3312" s="307"/>
      <c r="AL3312" s="308"/>
    </row>
    <row r="3313" spans="34:38" ht="14.4">
      <c r="AH3313" s="306"/>
      <c r="AI3313" s="305"/>
      <c r="AJ3313" s="305"/>
      <c r="AK3313" s="307"/>
      <c r="AL3313" s="308"/>
    </row>
    <row r="3314" spans="34:38" ht="14.4">
      <c r="AH3314" s="306"/>
      <c r="AI3314" s="305"/>
      <c r="AJ3314" s="305"/>
      <c r="AK3314" s="307"/>
      <c r="AL3314" s="308"/>
    </row>
    <row r="3315" spans="34:38" ht="14.4">
      <c r="AH3315" s="306"/>
      <c r="AI3315" s="305"/>
      <c r="AJ3315" s="305"/>
      <c r="AK3315" s="307"/>
      <c r="AL3315" s="308"/>
    </row>
    <row r="3316" spans="34:38" ht="14.4">
      <c r="AH3316" s="306"/>
      <c r="AI3316" s="305"/>
      <c r="AJ3316" s="305"/>
      <c r="AK3316" s="307"/>
      <c r="AL3316" s="308"/>
    </row>
    <row r="3317" spans="34:38" ht="14.4">
      <c r="AH3317" s="306"/>
      <c r="AI3317" s="305"/>
      <c r="AJ3317" s="305"/>
      <c r="AK3317" s="307"/>
      <c r="AL3317" s="308"/>
    </row>
    <row r="3318" spans="34:38" ht="14.4">
      <c r="AH3318" s="306"/>
      <c r="AI3318" s="305"/>
      <c r="AJ3318" s="305"/>
      <c r="AK3318" s="307"/>
      <c r="AL3318" s="308"/>
    </row>
    <row r="3319" spans="34:38" ht="14.4">
      <c r="AH3319" s="306"/>
      <c r="AI3319" s="305"/>
      <c r="AJ3319" s="305"/>
      <c r="AK3319" s="307"/>
      <c r="AL3319" s="308"/>
    </row>
    <row r="3320" spans="34:38" ht="14.4">
      <c r="AH3320" s="306"/>
      <c r="AI3320" s="305"/>
      <c r="AJ3320" s="305"/>
      <c r="AK3320" s="307"/>
      <c r="AL3320" s="308"/>
    </row>
    <row r="3321" spans="34:38" ht="14.4">
      <c r="AH3321" s="306"/>
      <c r="AI3321" s="305"/>
      <c r="AJ3321" s="305"/>
      <c r="AK3321" s="307"/>
      <c r="AL3321" s="308"/>
    </row>
    <row r="3322" spans="34:38" ht="14.4">
      <c r="AH3322" s="306"/>
      <c r="AI3322" s="305"/>
      <c r="AJ3322" s="305"/>
      <c r="AK3322" s="307"/>
      <c r="AL3322" s="308"/>
    </row>
    <row r="3323" spans="34:38" ht="14.4">
      <c r="AH3323" s="306"/>
      <c r="AI3323" s="305"/>
      <c r="AJ3323" s="305"/>
      <c r="AK3323" s="307"/>
      <c r="AL3323" s="308"/>
    </row>
    <row r="3324" spans="34:38" ht="14.4">
      <c r="AH3324" s="306"/>
      <c r="AI3324" s="305"/>
      <c r="AJ3324" s="305"/>
      <c r="AK3324" s="307"/>
      <c r="AL3324" s="308"/>
    </row>
    <row r="3325" spans="34:38" ht="14.4">
      <c r="AH3325" s="306"/>
      <c r="AI3325" s="305"/>
      <c r="AJ3325" s="305"/>
      <c r="AK3325" s="307"/>
      <c r="AL3325" s="308"/>
    </row>
    <row r="3326" spans="34:38" ht="14.4">
      <c r="AH3326" s="306"/>
      <c r="AI3326" s="305"/>
      <c r="AJ3326" s="305"/>
      <c r="AK3326" s="307"/>
      <c r="AL3326" s="308"/>
    </row>
    <row r="3327" spans="34:38" ht="14.4">
      <c r="AH3327" s="306"/>
      <c r="AI3327" s="305"/>
      <c r="AJ3327" s="305"/>
      <c r="AK3327" s="307"/>
      <c r="AL3327" s="308"/>
    </row>
    <row r="3328" spans="34:38" ht="14.4">
      <c r="AH3328" s="306"/>
      <c r="AI3328" s="305"/>
      <c r="AJ3328" s="305"/>
      <c r="AK3328" s="307"/>
      <c r="AL3328" s="308"/>
    </row>
    <row r="3329" spans="34:38" ht="14.4">
      <c r="AH3329" s="306"/>
      <c r="AI3329" s="305"/>
      <c r="AJ3329" s="305"/>
      <c r="AK3329" s="307"/>
      <c r="AL3329" s="308"/>
    </row>
    <row r="3330" spans="34:38" ht="14.4">
      <c r="AH3330" s="306"/>
      <c r="AI3330" s="305"/>
      <c r="AJ3330" s="305"/>
      <c r="AK3330" s="307"/>
      <c r="AL3330" s="308"/>
    </row>
    <row r="3331" spans="34:38" ht="14.4">
      <c r="AH3331" s="306"/>
      <c r="AI3331" s="305"/>
      <c r="AJ3331" s="305"/>
      <c r="AK3331" s="307"/>
      <c r="AL3331" s="308"/>
    </row>
    <row r="3332" spans="34:38" ht="14.4">
      <c r="AH3332" s="306"/>
      <c r="AI3332" s="305"/>
      <c r="AJ3332" s="305"/>
      <c r="AK3332" s="307"/>
      <c r="AL3332" s="308"/>
    </row>
    <row r="3333" spans="34:38" ht="14.4">
      <c r="AH3333" s="306"/>
      <c r="AI3333" s="305"/>
      <c r="AJ3333" s="305"/>
      <c r="AK3333" s="307"/>
      <c r="AL3333" s="308"/>
    </row>
    <row r="3334" spans="34:38" ht="14.4">
      <c r="AH3334" s="306"/>
      <c r="AI3334" s="305"/>
      <c r="AJ3334" s="305"/>
      <c r="AK3334" s="307"/>
      <c r="AL3334" s="308"/>
    </row>
    <row r="3335" spans="34:38" ht="14.4">
      <c r="AH3335" s="306"/>
      <c r="AI3335" s="305"/>
      <c r="AJ3335" s="305"/>
      <c r="AK3335" s="307"/>
      <c r="AL3335" s="308"/>
    </row>
    <row r="3336" spans="34:38" ht="14.4">
      <c r="AH3336" s="306"/>
      <c r="AI3336" s="305"/>
      <c r="AJ3336" s="305"/>
      <c r="AK3336" s="307"/>
      <c r="AL3336" s="308"/>
    </row>
    <row r="3337" spans="34:38" ht="14.4">
      <c r="AH3337" s="306"/>
      <c r="AI3337" s="305"/>
      <c r="AJ3337" s="305"/>
      <c r="AK3337" s="307"/>
      <c r="AL3337" s="308"/>
    </row>
    <row r="3338" spans="34:38" ht="14.4">
      <c r="AH3338" s="306"/>
      <c r="AI3338" s="305"/>
      <c r="AJ3338" s="305"/>
      <c r="AK3338" s="307"/>
      <c r="AL3338" s="308"/>
    </row>
    <row r="3339" spans="34:38" ht="14.4">
      <c r="AH3339" s="306"/>
      <c r="AI3339" s="305"/>
      <c r="AJ3339" s="305"/>
      <c r="AK3339" s="307"/>
      <c r="AL3339" s="308"/>
    </row>
    <row r="3340" spans="34:38" ht="14.4">
      <c r="AH3340" s="306"/>
      <c r="AI3340" s="305"/>
      <c r="AJ3340" s="305"/>
      <c r="AK3340" s="307"/>
      <c r="AL3340" s="308"/>
    </row>
    <row r="3341" spans="34:38" ht="14.4">
      <c r="AH3341" s="306"/>
      <c r="AI3341" s="305"/>
      <c r="AJ3341" s="305"/>
      <c r="AK3341" s="307"/>
      <c r="AL3341" s="308"/>
    </row>
    <row r="3342" spans="34:38" ht="14.4">
      <c r="AH3342" s="306"/>
      <c r="AI3342" s="305"/>
      <c r="AJ3342" s="305"/>
      <c r="AK3342" s="307"/>
      <c r="AL3342" s="308"/>
    </row>
    <row r="3343" spans="34:38" ht="14.4">
      <c r="AH3343" s="306"/>
      <c r="AI3343" s="305"/>
      <c r="AJ3343" s="305"/>
      <c r="AK3343" s="307"/>
      <c r="AL3343" s="308"/>
    </row>
    <row r="3344" spans="34:38" ht="14.4">
      <c r="AH3344" s="306"/>
      <c r="AI3344" s="305"/>
      <c r="AJ3344" s="305"/>
      <c r="AK3344" s="307"/>
      <c r="AL3344" s="308"/>
    </row>
    <row r="3345" spans="34:38" ht="14.4">
      <c r="AH3345" s="306"/>
      <c r="AI3345" s="305"/>
      <c r="AJ3345" s="305"/>
      <c r="AK3345" s="307"/>
      <c r="AL3345" s="308"/>
    </row>
    <row r="3346" spans="34:38" ht="14.4">
      <c r="AH3346" s="306"/>
      <c r="AI3346" s="305"/>
      <c r="AJ3346" s="305"/>
      <c r="AK3346" s="307"/>
      <c r="AL3346" s="308"/>
    </row>
    <row r="3347" spans="34:38" ht="14.4">
      <c r="AH3347" s="306"/>
      <c r="AI3347" s="305"/>
      <c r="AJ3347" s="305"/>
      <c r="AK3347" s="307"/>
      <c r="AL3347" s="308"/>
    </row>
    <row r="3348" spans="34:38" ht="14.4">
      <c r="AH3348" s="306"/>
      <c r="AI3348" s="305"/>
      <c r="AJ3348" s="305"/>
      <c r="AK3348" s="307"/>
      <c r="AL3348" s="308"/>
    </row>
    <row r="3349" spans="34:38" ht="14.4">
      <c r="AH3349" s="306"/>
      <c r="AI3349" s="305"/>
      <c r="AJ3349" s="305"/>
      <c r="AK3349" s="307"/>
      <c r="AL3349" s="308"/>
    </row>
    <row r="3350" spans="34:38" ht="14.4">
      <c r="AH3350" s="306"/>
      <c r="AI3350" s="305"/>
      <c r="AJ3350" s="305"/>
      <c r="AK3350" s="307"/>
      <c r="AL3350" s="308"/>
    </row>
    <row r="3351" spans="34:38" ht="14.4">
      <c r="AH3351" s="306"/>
      <c r="AI3351" s="305"/>
      <c r="AJ3351" s="305"/>
      <c r="AK3351" s="307"/>
      <c r="AL3351" s="308"/>
    </row>
    <row r="3352" spans="34:38" ht="14.4">
      <c r="AH3352" s="306"/>
      <c r="AI3352" s="305"/>
      <c r="AJ3352" s="305"/>
      <c r="AK3352" s="307"/>
      <c r="AL3352" s="308"/>
    </row>
    <row r="3353" spans="34:38" ht="14.4">
      <c r="AH3353" s="306"/>
      <c r="AI3353" s="305"/>
      <c r="AJ3353" s="305"/>
      <c r="AK3353" s="307"/>
      <c r="AL3353" s="308"/>
    </row>
    <row r="3354" spans="34:38" ht="14.4">
      <c r="AH3354" s="306"/>
      <c r="AI3354" s="305"/>
      <c r="AJ3354" s="305"/>
      <c r="AK3354" s="307"/>
      <c r="AL3354" s="308"/>
    </row>
    <row r="3355" spans="34:38" ht="14.4">
      <c r="AH3355" s="306"/>
      <c r="AI3355" s="305"/>
      <c r="AJ3355" s="305"/>
      <c r="AK3355" s="307"/>
      <c r="AL3355" s="308"/>
    </row>
    <row r="3356" spans="34:38" ht="14.4">
      <c r="AH3356" s="306"/>
      <c r="AI3356" s="305"/>
      <c r="AJ3356" s="305"/>
      <c r="AK3356" s="307"/>
      <c r="AL3356" s="308"/>
    </row>
    <row r="3357" spans="34:38" ht="14.4">
      <c r="AH3357" s="306"/>
      <c r="AI3357" s="305"/>
      <c r="AJ3357" s="305"/>
      <c r="AK3357" s="307"/>
      <c r="AL3357" s="308"/>
    </row>
    <row r="3358" spans="34:38" ht="14.4">
      <c r="AH3358" s="306"/>
      <c r="AI3358" s="305"/>
      <c r="AJ3358" s="305"/>
      <c r="AK3358" s="307"/>
      <c r="AL3358" s="308"/>
    </row>
    <row r="3359" spans="34:38" ht="14.4">
      <c r="AH3359" s="306"/>
      <c r="AI3359" s="305"/>
      <c r="AJ3359" s="305"/>
      <c r="AK3359" s="307"/>
      <c r="AL3359" s="308"/>
    </row>
    <row r="3360" spans="34:38" ht="14.4">
      <c r="AH3360" s="306"/>
      <c r="AI3360" s="305"/>
      <c r="AJ3360" s="305"/>
      <c r="AK3360" s="307"/>
      <c r="AL3360" s="308"/>
    </row>
    <row r="3361" spans="34:38" ht="14.4">
      <c r="AH3361" s="306"/>
      <c r="AI3361" s="305"/>
      <c r="AJ3361" s="305"/>
      <c r="AK3361" s="307"/>
      <c r="AL3361" s="308"/>
    </row>
    <row r="3362" spans="34:38" ht="14.4">
      <c r="AH3362" s="306"/>
      <c r="AI3362" s="305"/>
      <c r="AJ3362" s="305"/>
      <c r="AK3362" s="307"/>
      <c r="AL3362" s="308"/>
    </row>
    <row r="3363" spans="34:38" ht="14.4">
      <c r="AH3363" s="306"/>
      <c r="AI3363" s="305"/>
      <c r="AJ3363" s="305"/>
      <c r="AK3363" s="307"/>
      <c r="AL3363" s="308"/>
    </row>
    <row r="3364" spans="34:38" ht="14.4">
      <c r="AH3364" s="306"/>
      <c r="AI3364" s="305"/>
      <c r="AJ3364" s="305"/>
      <c r="AK3364" s="307"/>
      <c r="AL3364" s="308"/>
    </row>
    <row r="3365" spans="34:38" ht="14.4">
      <c r="AH3365" s="306"/>
      <c r="AI3365" s="305"/>
      <c r="AJ3365" s="305"/>
      <c r="AK3365" s="307"/>
      <c r="AL3365" s="308"/>
    </row>
    <row r="3366" spans="34:38" ht="14.4">
      <c r="AH3366" s="306"/>
      <c r="AI3366" s="305"/>
      <c r="AJ3366" s="305"/>
      <c r="AK3366" s="307"/>
      <c r="AL3366" s="308"/>
    </row>
    <row r="3367" spans="34:38" ht="14.4">
      <c r="AH3367" s="306"/>
      <c r="AI3367" s="305"/>
      <c r="AJ3367" s="305"/>
      <c r="AK3367" s="307"/>
      <c r="AL3367" s="308"/>
    </row>
    <row r="3368" spans="34:38" ht="14.4">
      <c r="AH3368" s="306"/>
      <c r="AI3368" s="305"/>
      <c r="AJ3368" s="305"/>
      <c r="AK3368" s="307"/>
      <c r="AL3368" s="308"/>
    </row>
    <row r="3369" spans="34:38" ht="14.4">
      <c r="AH3369" s="306"/>
      <c r="AI3369" s="305"/>
      <c r="AJ3369" s="305"/>
      <c r="AK3369" s="307"/>
      <c r="AL3369" s="308"/>
    </row>
    <row r="3370" spans="34:38" ht="14.4">
      <c r="AH3370" s="306"/>
      <c r="AI3370" s="305"/>
      <c r="AJ3370" s="305"/>
      <c r="AK3370" s="307"/>
      <c r="AL3370" s="308"/>
    </row>
    <row r="3371" spans="34:38" ht="14.4">
      <c r="AH3371" s="306"/>
      <c r="AI3371" s="305"/>
      <c r="AJ3371" s="305"/>
      <c r="AK3371" s="307"/>
      <c r="AL3371" s="308"/>
    </row>
    <row r="3372" spans="34:38" ht="14.4">
      <c r="AH3372" s="306"/>
      <c r="AI3372" s="305"/>
      <c r="AJ3372" s="305"/>
      <c r="AK3372" s="307"/>
      <c r="AL3372" s="308"/>
    </row>
    <row r="3373" spans="34:38" ht="14.4">
      <c r="AH3373" s="306"/>
      <c r="AI3373" s="305"/>
      <c r="AJ3373" s="305"/>
      <c r="AK3373" s="307"/>
      <c r="AL3373" s="308"/>
    </row>
    <row r="3374" spans="34:38" ht="14.4">
      <c r="AH3374" s="306"/>
      <c r="AI3374" s="305"/>
      <c r="AJ3374" s="305"/>
      <c r="AK3374" s="307"/>
      <c r="AL3374" s="308"/>
    </row>
    <row r="3375" spans="34:38" ht="14.4">
      <c r="AH3375" s="306"/>
      <c r="AI3375" s="305"/>
      <c r="AJ3375" s="305"/>
      <c r="AK3375" s="307"/>
      <c r="AL3375" s="308"/>
    </row>
    <row r="3376" spans="34:38" ht="14.4">
      <c r="AH3376" s="306"/>
      <c r="AI3376" s="305"/>
      <c r="AJ3376" s="305"/>
      <c r="AK3376" s="307"/>
      <c r="AL3376" s="308"/>
    </row>
    <row r="3377" spans="34:38" ht="14.4">
      <c r="AH3377" s="306"/>
      <c r="AI3377" s="305"/>
      <c r="AJ3377" s="305"/>
      <c r="AK3377" s="307"/>
      <c r="AL3377" s="308"/>
    </row>
    <row r="3378" spans="34:38" ht="14.4">
      <c r="AH3378" s="306"/>
      <c r="AI3378" s="305"/>
      <c r="AJ3378" s="305"/>
      <c r="AK3378" s="307"/>
      <c r="AL3378" s="308"/>
    </row>
    <row r="3379" spans="34:38" ht="14.4">
      <c r="AH3379" s="306"/>
      <c r="AI3379" s="305"/>
      <c r="AJ3379" s="305"/>
      <c r="AK3379" s="307"/>
      <c r="AL3379" s="308"/>
    </row>
    <row r="3380" spans="34:38" ht="14.4">
      <c r="AH3380" s="306"/>
      <c r="AI3380" s="305"/>
      <c r="AJ3380" s="305"/>
      <c r="AK3380" s="307"/>
      <c r="AL3380" s="308"/>
    </row>
    <row r="3381" spans="34:38" ht="14.4">
      <c r="AH3381" s="306"/>
      <c r="AI3381" s="305"/>
      <c r="AJ3381" s="305"/>
      <c r="AK3381" s="307"/>
      <c r="AL3381" s="308"/>
    </row>
    <row r="3382" spans="34:38" ht="14.4">
      <c r="AH3382" s="306"/>
      <c r="AI3382" s="305"/>
      <c r="AJ3382" s="305"/>
      <c r="AK3382" s="307"/>
      <c r="AL3382" s="308"/>
    </row>
    <row r="3383" spans="34:38" ht="14.4">
      <c r="AH3383" s="306"/>
      <c r="AI3383" s="305"/>
      <c r="AJ3383" s="305"/>
      <c r="AK3383" s="307"/>
      <c r="AL3383" s="308"/>
    </row>
    <row r="3384" spans="34:38" ht="14.4">
      <c r="AH3384" s="306"/>
      <c r="AI3384" s="305"/>
      <c r="AJ3384" s="305"/>
      <c r="AK3384" s="307"/>
      <c r="AL3384" s="308"/>
    </row>
    <row r="3385" spans="34:38" ht="14.4">
      <c r="AH3385" s="306"/>
      <c r="AI3385" s="305"/>
      <c r="AJ3385" s="305"/>
      <c r="AK3385" s="307"/>
      <c r="AL3385" s="308"/>
    </row>
    <row r="3386" spans="34:38" ht="14.4">
      <c r="AH3386" s="306"/>
      <c r="AI3386" s="305"/>
      <c r="AJ3386" s="305"/>
      <c r="AK3386" s="307"/>
      <c r="AL3386" s="308"/>
    </row>
    <row r="3387" spans="34:38" ht="14.4">
      <c r="AH3387" s="306"/>
      <c r="AI3387" s="305"/>
      <c r="AJ3387" s="305"/>
      <c r="AK3387" s="307"/>
      <c r="AL3387" s="308"/>
    </row>
    <row r="3388" spans="34:38" ht="14.4">
      <c r="AH3388" s="306"/>
      <c r="AI3388" s="305"/>
      <c r="AJ3388" s="305"/>
      <c r="AK3388" s="307"/>
      <c r="AL3388" s="308"/>
    </row>
    <row r="3389" spans="34:38" ht="14.4">
      <c r="AH3389" s="306"/>
      <c r="AI3389" s="305"/>
      <c r="AJ3389" s="305"/>
      <c r="AK3389" s="307"/>
      <c r="AL3389" s="308"/>
    </row>
    <row r="3390" spans="34:38" ht="14.4">
      <c r="AH3390" s="306"/>
      <c r="AI3390" s="305"/>
      <c r="AJ3390" s="305"/>
      <c r="AK3390" s="307"/>
      <c r="AL3390" s="308"/>
    </row>
    <row r="3391" spans="34:38" ht="14.4">
      <c r="AH3391" s="306"/>
      <c r="AI3391" s="305"/>
      <c r="AJ3391" s="305"/>
      <c r="AK3391" s="307"/>
      <c r="AL3391" s="308"/>
    </row>
    <row r="3392" spans="34:38" ht="14.4">
      <c r="AH3392" s="306"/>
      <c r="AI3392" s="305"/>
      <c r="AJ3392" s="305"/>
      <c r="AK3392" s="307"/>
      <c r="AL3392" s="308"/>
    </row>
    <row r="3393" spans="34:38" ht="14.4">
      <c r="AH3393" s="306"/>
      <c r="AI3393" s="305"/>
      <c r="AJ3393" s="305"/>
      <c r="AK3393" s="307"/>
      <c r="AL3393" s="308"/>
    </row>
    <row r="3394" spans="34:38" ht="14.4">
      <c r="AH3394" s="306"/>
      <c r="AI3394" s="305"/>
      <c r="AJ3394" s="305"/>
      <c r="AK3394" s="307"/>
      <c r="AL3394" s="308"/>
    </row>
    <row r="3395" spans="34:38" ht="14.4">
      <c r="AH3395" s="306"/>
      <c r="AI3395" s="305"/>
      <c r="AJ3395" s="305"/>
      <c r="AK3395" s="307"/>
      <c r="AL3395" s="308"/>
    </row>
    <row r="3396" spans="34:38" ht="14.4">
      <c r="AH3396" s="306"/>
      <c r="AI3396" s="305"/>
      <c r="AJ3396" s="305"/>
      <c r="AK3396" s="307"/>
      <c r="AL3396" s="308"/>
    </row>
    <row r="3397" spans="34:38" ht="14.4">
      <c r="AH3397" s="306"/>
      <c r="AI3397" s="305"/>
      <c r="AJ3397" s="305"/>
      <c r="AK3397" s="307"/>
      <c r="AL3397" s="308"/>
    </row>
    <row r="3398" spans="34:38" ht="14.4">
      <c r="AH3398" s="306"/>
      <c r="AI3398" s="305"/>
      <c r="AJ3398" s="305"/>
      <c r="AK3398" s="307"/>
      <c r="AL3398" s="308"/>
    </row>
    <row r="3399" spans="34:38" ht="14.4">
      <c r="AH3399" s="306"/>
      <c r="AI3399" s="305"/>
      <c r="AJ3399" s="305"/>
      <c r="AK3399" s="307"/>
      <c r="AL3399" s="308"/>
    </row>
    <row r="3400" spans="34:38" ht="14.4">
      <c r="AH3400" s="306"/>
      <c r="AI3400" s="305"/>
      <c r="AJ3400" s="305"/>
      <c r="AK3400" s="307"/>
      <c r="AL3400" s="308"/>
    </row>
    <row r="3401" spans="34:38" ht="14.4">
      <c r="AH3401" s="306"/>
      <c r="AI3401" s="305"/>
      <c r="AJ3401" s="305"/>
      <c r="AK3401" s="307"/>
      <c r="AL3401" s="308"/>
    </row>
    <row r="3402" spans="34:38" ht="14.4">
      <c r="AH3402" s="306"/>
      <c r="AI3402" s="305"/>
      <c r="AJ3402" s="305"/>
      <c r="AK3402" s="307"/>
      <c r="AL3402" s="308"/>
    </row>
    <row r="3403" spans="34:38" ht="14.4">
      <c r="AH3403" s="306"/>
      <c r="AI3403" s="305"/>
      <c r="AJ3403" s="305"/>
      <c r="AK3403" s="307"/>
      <c r="AL3403" s="308"/>
    </row>
    <row r="3404" spans="34:38" ht="14.4">
      <c r="AH3404" s="306"/>
      <c r="AI3404" s="305"/>
      <c r="AJ3404" s="305"/>
      <c r="AK3404" s="307"/>
      <c r="AL3404" s="308"/>
    </row>
    <row r="3405" spans="34:38" ht="14.4">
      <c r="AH3405" s="306"/>
      <c r="AI3405" s="305"/>
      <c r="AJ3405" s="305"/>
      <c r="AK3405" s="307"/>
      <c r="AL3405" s="308"/>
    </row>
    <row r="3406" spans="34:38" ht="14.4">
      <c r="AH3406" s="306"/>
      <c r="AI3406" s="305"/>
      <c r="AJ3406" s="305"/>
      <c r="AK3406" s="307"/>
      <c r="AL3406" s="308"/>
    </row>
    <row r="3407" spans="34:38" ht="14.4">
      <c r="AH3407" s="306"/>
      <c r="AI3407" s="305"/>
      <c r="AJ3407" s="305"/>
      <c r="AK3407" s="307"/>
      <c r="AL3407" s="308"/>
    </row>
    <row r="3408" spans="34:38" ht="14.4">
      <c r="AH3408" s="306"/>
      <c r="AI3408" s="305"/>
      <c r="AJ3408" s="305"/>
      <c r="AK3408" s="307"/>
      <c r="AL3408" s="308"/>
    </row>
    <row r="3409" spans="34:38" ht="14.4">
      <c r="AH3409" s="306"/>
      <c r="AI3409" s="305"/>
      <c r="AJ3409" s="305"/>
      <c r="AK3409" s="307"/>
      <c r="AL3409" s="308"/>
    </row>
    <row r="3410" spans="34:38" ht="14.4">
      <c r="AH3410" s="306"/>
      <c r="AI3410" s="305"/>
      <c r="AJ3410" s="305"/>
      <c r="AK3410" s="307"/>
      <c r="AL3410" s="308"/>
    </row>
    <row r="3411" spans="34:38" ht="14.4">
      <c r="AH3411" s="306"/>
      <c r="AI3411" s="305"/>
      <c r="AJ3411" s="305"/>
      <c r="AK3411" s="307"/>
      <c r="AL3411" s="308"/>
    </row>
    <row r="3412" spans="34:38" ht="14.4">
      <c r="AH3412" s="306"/>
      <c r="AI3412" s="305"/>
      <c r="AJ3412" s="305"/>
      <c r="AK3412" s="307"/>
      <c r="AL3412" s="308"/>
    </row>
    <row r="3413" spans="34:38" ht="14.4">
      <c r="AH3413" s="306"/>
      <c r="AI3413" s="305"/>
      <c r="AJ3413" s="305"/>
      <c r="AK3413" s="307"/>
      <c r="AL3413" s="308"/>
    </row>
    <row r="3414" spans="34:38" ht="14.4">
      <c r="AH3414" s="306"/>
      <c r="AI3414" s="305"/>
      <c r="AJ3414" s="305"/>
      <c r="AK3414" s="307"/>
      <c r="AL3414" s="308"/>
    </row>
    <row r="3415" spans="34:38" ht="14.4">
      <c r="AH3415" s="306"/>
      <c r="AI3415" s="305"/>
      <c r="AJ3415" s="305"/>
      <c r="AK3415" s="307"/>
      <c r="AL3415" s="308"/>
    </row>
    <row r="3416" spans="34:38" ht="14.4">
      <c r="AH3416" s="306"/>
      <c r="AI3416" s="305"/>
      <c r="AJ3416" s="305"/>
      <c r="AK3416" s="307"/>
      <c r="AL3416" s="308"/>
    </row>
    <row r="3417" spans="34:38" ht="14.4">
      <c r="AH3417" s="306"/>
      <c r="AI3417" s="305"/>
      <c r="AJ3417" s="305"/>
      <c r="AK3417" s="307"/>
      <c r="AL3417" s="308"/>
    </row>
    <row r="3418" spans="34:38" ht="14.4">
      <c r="AH3418" s="306"/>
      <c r="AI3418" s="305"/>
      <c r="AJ3418" s="305"/>
      <c r="AK3418" s="307"/>
      <c r="AL3418" s="308"/>
    </row>
    <row r="3419" spans="34:38" ht="14.4">
      <c r="AH3419" s="306"/>
      <c r="AI3419" s="305"/>
      <c r="AJ3419" s="305"/>
      <c r="AK3419" s="307"/>
      <c r="AL3419" s="308"/>
    </row>
    <row r="3420" spans="34:38" ht="14.4">
      <c r="AH3420" s="306"/>
      <c r="AI3420" s="305"/>
      <c r="AJ3420" s="305"/>
      <c r="AK3420" s="307"/>
      <c r="AL3420" s="308"/>
    </row>
    <row r="3421" spans="34:38" ht="14.4">
      <c r="AH3421" s="306"/>
      <c r="AI3421" s="305"/>
      <c r="AJ3421" s="305"/>
      <c r="AK3421" s="307"/>
      <c r="AL3421" s="308"/>
    </row>
    <row r="3422" spans="34:38" ht="14.4">
      <c r="AH3422" s="306"/>
      <c r="AI3422" s="305"/>
      <c r="AJ3422" s="305"/>
      <c r="AK3422" s="307"/>
      <c r="AL3422" s="308"/>
    </row>
    <row r="3423" spans="34:38" ht="14.4">
      <c r="AH3423" s="306"/>
      <c r="AI3423" s="305"/>
      <c r="AJ3423" s="305"/>
      <c r="AK3423" s="307"/>
      <c r="AL3423" s="308"/>
    </row>
    <row r="3424" spans="34:38" ht="14.4">
      <c r="AH3424" s="306"/>
      <c r="AI3424" s="305"/>
      <c r="AJ3424" s="305"/>
      <c r="AK3424" s="307"/>
      <c r="AL3424" s="308"/>
    </row>
    <row r="3425" spans="34:38" ht="14.4">
      <c r="AH3425" s="306"/>
      <c r="AI3425" s="305"/>
      <c r="AJ3425" s="305"/>
      <c r="AK3425" s="307"/>
      <c r="AL3425" s="308"/>
    </row>
    <row r="3426" spans="34:38" ht="14.4">
      <c r="AH3426" s="306"/>
      <c r="AI3426" s="305"/>
      <c r="AJ3426" s="305"/>
      <c r="AK3426" s="307"/>
      <c r="AL3426" s="308"/>
    </row>
    <row r="3427" spans="34:38" ht="14.4">
      <c r="AH3427" s="306"/>
      <c r="AI3427" s="305"/>
      <c r="AJ3427" s="305"/>
      <c r="AK3427" s="307"/>
      <c r="AL3427" s="308"/>
    </row>
    <row r="3428" spans="34:38" ht="14.4">
      <c r="AH3428" s="306"/>
      <c r="AI3428" s="305"/>
      <c r="AJ3428" s="305"/>
      <c r="AK3428" s="307"/>
      <c r="AL3428" s="308"/>
    </row>
    <row r="3429" spans="34:38" ht="14.4">
      <c r="AH3429" s="306"/>
      <c r="AI3429" s="305"/>
      <c r="AJ3429" s="305"/>
      <c r="AK3429" s="307"/>
      <c r="AL3429" s="308"/>
    </row>
    <row r="3430" spans="34:38" ht="14.4">
      <c r="AH3430" s="306"/>
      <c r="AI3430" s="305"/>
      <c r="AJ3430" s="305"/>
      <c r="AK3430" s="307"/>
      <c r="AL3430" s="308"/>
    </row>
    <row r="3431" spans="34:38" ht="14.4">
      <c r="AH3431" s="306"/>
      <c r="AI3431" s="305"/>
      <c r="AJ3431" s="305"/>
      <c r="AK3431" s="307"/>
      <c r="AL3431" s="308"/>
    </row>
    <row r="3432" spans="34:38" ht="14.4">
      <c r="AH3432" s="306"/>
      <c r="AI3432" s="305"/>
      <c r="AJ3432" s="305"/>
      <c r="AK3432" s="307"/>
      <c r="AL3432" s="308"/>
    </row>
    <row r="3433" spans="34:38" ht="14.4">
      <c r="AH3433" s="306"/>
      <c r="AI3433" s="305"/>
      <c r="AJ3433" s="305"/>
      <c r="AK3433" s="307"/>
      <c r="AL3433" s="308"/>
    </row>
    <row r="3434" spans="34:38" ht="14.4">
      <c r="AH3434" s="306"/>
      <c r="AI3434" s="305"/>
      <c r="AJ3434" s="305"/>
      <c r="AK3434" s="307"/>
      <c r="AL3434" s="308"/>
    </row>
    <row r="3435" spans="34:38" ht="14.4">
      <c r="AH3435" s="306"/>
      <c r="AI3435" s="305"/>
      <c r="AJ3435" s="305"/>
      <c r="AK3435" s="307"/>
      <c r="AL3435" s="308"/>
    </row>
    <row r="3436" spans="34:38" ht="14.4">
      <c r="AH3436" s="306"/>
      <c r="AI3436" s="305"/>
      <c r="AJ3436" s="305"/>
      <c r="AK3436" s="307"/>
      <c r="AL3436" s="308"/>
    </row>
    <row r="3437" spans="34:38" ht="14.4">
      <c r="AH3437" s="306"/>
      <c r="AI3437" s="305"/>
      <c r="AJ3437" s="305"/>
      <c r="AK3437" s="307"/>
      <c r="AL3437" s="308"/>
    </row>
    <row r="3438" spans="34:38" ht="14.4">
      <c r="AH3438" s="306"/>
      <c r="AI3438" s="305"/>
      <c r="AJ3438" s="305"/>
      <c r="AK3438" s="307"/>
      <c r="AL3438" s="308"/>
    </row>
    <row r="3439" spans="34:38" ht="14.4">
      <c r="AH3439" s="306"/>
      <c r="AI3439" s="305"/>
      <c r="AJ3439" s="305"/>
      <c r="AK3439" s="307"/>
      <c r="AL3439" s="308"/>
    </row>
    <row r="3440" spans="34:38" ht="14.4">
      <c r="AH3440" s="306"/>
      <c r="AI3440" s="305"/>
      <c r="AJ3440" s="305"/>
      <c r="AK3440" s="307"/>
      <c r="AL3440" s="308"/>
    </row>
    <row r="3441" spans="34:38" ht="14.4">
      <c r="AH3441" s="306"/>
      <c r="AI3441" s="305"/>
      <c r="AJ3441" s="305"/>
      <c r="AK3441" s="307"/>
      <c r="AL3441" s="308"/>
    </row>
    <row r="3442" spans="34:38" ht="14.4">
      <c r="AH3442" s="306"/>
      <c r="AI3442" s="305"/>
      <c r="AJ3442" s="305"/>
      <c r="AK3442" s="307"/>
      <c r="AL3442" s="308"/>
    </row>
    <row r="3443" spans="34:38" ht="14.4">
      <c r="AH3443" s="306"/>
      <c r="AI3443" s="305"/>
      <c r="AJ3443" s="305"/>
      <c r="AK3443" s="307"/>
      <c r="AL3443" s="308"/>
    </row>
    <row r="3444" spans="34:38" ht="14.4">
      <c r="AH3444" s="306"/>
      <c r="AI3444" s="305"/>
      <c r="AJ3444" s="305"/>
      <c r="AK3444" s="307"/>
      <c r="AL3444" s="308"/>
    </row>
    <row r="3445" spans="34:38" ht="14.4">
      <c r="AH3445" s="306"/>
      <c r="AI3445" s="305"/>
      <c r="AJ3445" s="305"/>
      <c r="AK3445" s="307"/>
      <c r="AL3445" s="308"/>
    </row>
    <row r="3446" spans="34:38" ht="14.4">
      <c r="AH3446" s="306"/>
      <c r="AI3446" s="305"/>
      <c r="AJ3446" s="305"/>
      <c r="AK3446" s="307"/>
      <c r="AL3446" s="308"/>
    </row>
    <row r="3447" spans="34:38" ht="14.4">
      <c r="AH3447" s="306"/>
      <c r="AI3447" s="305"/>
      <c r="AJ3447" s="305"/>
      <c r="AK3447" s="307"/>
      <c r="AL3447" s="308"/>
    </row>
    <row r="3448" spans="34:38" ht="14.4">
      <c r="AH3448" s="306"/>
      <c r="AI3448" s="305"/>
      <c r="AJ3448" s="305"/>
      <c r="AK3448" s="307"/>
      <c r="AL3448" s="308"/>
    </row>
    <row r="3449" spans="34:38" ht="14.4">
      <c r="AH3449" s="306"/>
      <c r="AI3449" s="305"/>
      <c r="AJ3449" s="305"/>
      <c r="AK3449" s="307"/>
      <c r="AL3449" s="308"/>
    </row>
    <row r="3450" spans="34:38" ht="14.4">
      <c r="AH3450" s="306"/>
      <c r="AI3450" s="305"/>
      <c r="AJ3450" s="305"/>
      <c r="AK3450" s="307"/>
      <c r="AL3450" s="308"/>
    </row>
    <row r="3451" spans="34:38" ht="14.4">
      <c r="AH3451" s="306"/>
      <c r="AI3451" s="305"/>
      <c r="AJ3451" s="305"/>
      <c r="AK3451" s="307"/>
      <c r="AL3451" s="308"/>
    </row>
    <row r="3452" spans="34:38" ht="14.4">
      <c r="AH3452" s="306"/>
      <c r="AI3452" s="305"/>
      <c r="AJ3452" s="305"/>
      <c r="AK3452" s="307"/>
      <c r="AL3452" s="308"/>
    </row>
    <row r="3453" spans="34:38" ht="14.4">
      <c r="AH3453" s="306"/>
      <c r="AI3453" s="305"/>
      <c r="AJ3453" s="305"/>
      <c r="AK3453" s="307"/>
      <c r="AL3453" s="308"/>
    </row>
    <row r="3454" spans="34:38" ht="14.4">
      <c r="AH3454" s="306"/>
      <c r="AI3454" s="305"/>
      <c r="AJ3454" s="305"/>
      <c r="AK3454" s="307"/>
      <c r="AL3454" s="308"/>
    </row>
    <row r="3455" spans="34:38" ht="14.4">
      <c r="AH3455" s="306"/>
      <c r="AI3455" s="305"/>
      <c r="AJ3455" s="305"/>
      <c r="AK3455" s="307"/>
      <c r="AL3455" s="308"/>
    </row>
    <row r="3456" spans="34:38" ht="14.4">
      <c r="AH3456" s="306"/>
      <c r="AI3456" s="305"/>
      <c r="AJ3456" s="305"/>
      <c r="AK3456" s="307"/>
      <c r="AL3456" s="308"/>
    </row>
    <row r="3457" spans="34:38" ht="14.4">
      <c r="AH3457" s="306"/>
      <c r="AI3457" s="305"/>
      <c r="AJ3457" s="305"/>
      <c r="AK3457" s="307"/>
      <c r="AL3457" s="308"/>
    </row>
    <row r="3458" spans="34:38" ht="14.4">
      <c r="AH3458" s="306"/>
      <c r="AI3458" s="305"/>
      <c r="AJ3458" s="305"/>
      <c r="AK3458" s="307"/>
      <c r="AL3458" s="308"/>
    </row>
    <row r="3459" spans="34:38" ht="14.4">
      <c r="AH3459" s="306"/>
      <c r="AI3459" s="305"/>
      <c r="AJ3459" s="305"/>
      <c r="AK3459" s="307"/>
      <c r="AL3459" s="308"/>
    </row>
    <row r="3460" spans="34:38" ht="14.4">
      <c r="AH3460" s="306"/>
      <c r="AI3460" s="305"/>
      <c r="AJ3460" s="305"/>
      <c r="AK3460" s="307"/>
      <c r="AL3460" s="308"/>
    </row>
    <row r="3461" spans="34:38" ht="14.4">
      <c r="AH3461" s="306"/>
      <c r="AI3461" s="305"/>
      <c r="AJ3461" s="305"/>
      <c r="AK3461" s="307"/>
      <c r="AL3461" s="308"/>
    </row>
    <row r="3462" spans="34:38" ht="14.4">
      <c r="AH3462" s="306"/>
      <c r="AI3462" s="305"/>
      <c r="AJ3462" s="305"/>
      <c r="AK3462" s="307"/>
      <c r="AL3462" s="308"/>
    </row>
    <row r="3463" spans="34:38" ht="14.4">
      <c r="AH3463" s="306"/>
      <c r="AI3463" s="305"/>
      <c r="AJ3463" s="305"/>
      <c r="AK3463" s="307"/>
      <c r="AL3463" s="308"/>
    </row>
    <row r="3464" spans="34:38" ht="14.4">
      <c r="AH3464" s="306"/>
      <c r="AI3464" s="305"/>
      <c r="AJ3464" s="305"/>
      <c r="AK3464" s="307"/>
      <c r="AL3464" s="308"/>
    </row>
    <row r="3465" spans="34:38" ht="14.4">
      <c r="AH3465" s="306"/>
      <c r="AI3465" s="305"/>
      <c r="AJ3465" s="305"/>
      <c r="AK3465" s="307"/>
      <c r="AL3465" s="308"/>
    </row>
    <row r="3466" spans="34:38" ht="14.4">
      <c r="AH3466" s="306"/>
      <c r="AI3466" s="305"/>
      <c r="AJ3466" s="305"/>
      <c r="AK3466" s="307"/>
      <c r="AL3466" s="308"/>
    </row>
    <row r="3467" spans="34:38" ht="14.4">
      <c r="AH3467" s="306"/>
      <c r="AI3467" s="305"/>
      <c r="AJ3467" s="305"/>
      <c r="AK3467" s="307"/>
      <c r="AL3467" s="308"/>
    </row>
    <row r="3468" spans="34:38" ht="14.4">
      <c r="AH3468" s="306"/>
      <c r="AI3468" s="305"/>
      <c r="AJ3468" s="305"/>
      <c r="AK3468" s="307"/>
      <c r="AL3468" s="308"/>
    </row>
    <row r="3469" spans="34:38" ht="14.4">
      <c r="AH3469" s="306"/>
      <c r="AI3469" s="305"/>
      <c r="AJ3469" s="305"/>
      <c r="AK3469" s="307"/>
      <c r="AL3469" s="308"/>
    </row>
    <row r="3470" spans="34:38" ht="14.4">
      <c r="AH3470" s="306"/>
      <c r="AI3470" s="305"/>
      <c r="AJ3470" s="305"/>
      <c r="AK3470" s="307"/>
      <c r="AL3470" s="308"/>
    </row>
    <row r="3471" spans="34:38" ht="14.4">
      <c r="AH3471" s="306"/>
      <c r="AI3471" s="305"/>
      <c r="AJ3471" s="305"/>
      <c r="AK3471" s="307"/>
      <c r="AL3471" s="308"/>
    </row>
    <row r="3472" spans="34:38" ht="14.4">
      <c r="AH3472" s="306"/>
      <c r="AI3472" s="305"/>
      <c r="AJ3472" s="305"/>
      <c r="AK3472" s="307"/>
      <c r="AL3472" s="308"/>
    </row>
    <row r="3473" spans="34:38" ht="14.4">
      <c r="AH3473" s="306"/>
      <c r="AI3473" s="305"/>
      <c r="AJ3473" s="305"/>
      <c r="AK3473" s="307"/>
      <c r="AL3473" s="308"/>
    </row>
    <row r="3474" spans="34:38" ht="14.4">
      <c r="AH3474" s="306"/>
      <c r="AI3474" s="305"/>
      <c r="AJ3474" s="305"/>
      <c r="AK3474" s="307"/>
      <c r="AL3474" s="308"/>
    </row>
    <row r="3475" spans="34:38" ht="14.4">
      <c r="AH3475" s="306"/>
      <c r="AI3475" s="305"/>
      <c r="AJ3475" s="305"/>
      <c r="AK3475" s="307"/>
      <c r="AL3475" s="308"/>
    </row>
    <row r="3476" spans="34:38" ht="14.4">
      <c r="AH3476" s="306"/>
      <c r="AI3476" s="305"/>
      <c r="AJ3476" s="305"/>
      <c r="AK3476" s="307"/>
      <c r="AL3476" s="308"/>
    </row>
    <row r="3477" spans="34:38" ht="14.4">
      <c r="AH3477" s="306"/>
      <c r="AI3477" s="305"/>
      <c r="AJ3477" s="305"/>
      <c r="AK3477" s="307"/>
      <c r="AL3477" s="308"/>
    </row>
    <row r="3478" spans="34:38" ht="14.4">
      <c r="AH3478" s="306"/>
      <c r="AI3478" s="305"/>
      <c r="AJ3478" s="305"/>
      <c r="AK3478" s="307"/>
      <c r="AL3478" s="308"/>
    </row>
    <row r="3479" spans="34:38" ht="14.4">
      <c r="AH3479" s="306"/>
      <c r="AI3479" s="305"/>
      <c r="AJ3479" s="305"/>
      <c r="AK3479" s="307"/>
      <c r="AL3479" s="308"/>
    </row>
    <row r="3480" spans="34:38" ht="14.4">
      <c r="AH3480" s="306"/>
      <c r="AI3480" s="305"/>
      <c r="AJ3480" s="305"/>
      <c r="AK3480" s="307"/>
      <c r="AL3480" s="308"/>
    </row>
    <row r="3481" spans="34:38" ht="14.4">
      <c r="AH3481" s="306"/>
      <c r="AI3481" s="305"/>
      <c r="AJ3481" s="305"/>
      <c r="AK3481" s="307"/>
      <c r="AL3481" s="308"/>
    </row>
    <row r="3482" spans="34:38" ht="14.4">
      <c r="AH3482" s="306"/>
      <c r="AI3482" s="305"/>
      <c r="AJ3482" s="305"/>
      <c r="AK3482" s="307"/>
      <c r="AL3482" s="308"/>
    </row>
    <row r="3483" spans="34:38" ht="14.4">
      <c r="AH3483" s="306"/>
      <c r="AI3483" s="305"/>
      <c r="AJ3483" s="305"/>
      <c r="AK3483" s="307"/>
      <c r="AL3483" s="308"/>
    </row>
    <row r="3484" spans="34:38" ht="14.4">
      <c r="AH3484" s="306"/>
      <c r="AI3484" s="305"/>
      <c r="AJ3484" s="305"/>
      <c r="AK3484" s="307"/>
      <c r="AL3484" s="308"/>
    </row>
    <row r="3485" spans="34:38" ht="14.4">
      <c r="AH3485" s="306"/>
      <c r="AI3485" s="305"/>
      <c r="AJ3485" s="305"/>
      <c r="AK3485" s="307"/>
      <c r="AL3485" s="308"/>
    </row>
    <row r="3486" spans="34:38" ht="14.4">
      <c r="AH3486" s="306"/>
      <c r="AI3486" s="305"/>
      <c r="AJ3486" s="305"/>
      <c r="AK3486" s="307"/>
      <c r="AL3486" s="308"/>
    </row>
    <row r="3487" spans="34:38" ht="14.4">
      <c r="AH3487" s="306"/>
      <c r="AI3487" s="305"/>
      <c r="AJ3487" s="305"/>
      <c r="AK3487" s="307"/>
      <c r="AL3487" s="308"/>
    </row>
    <row r="3488" spans="34:38" ht="14.4">
      <c r="AH3488" s="306"/>
      <c r="AI3488" s="305"/>
      <c r="AJ3488" s="305"/>
      <c r="AK3488" s="307"/>
      <c r="AL3488" s="308"/>
    </row>
    <row r="3489" spans="34:38" ht="14.4">
      <c r="AH3489" s="306"/>
      <c r="AI3489" s="305"/>
      <c r="AJ3489" s="305"/>
      <c r="AK3489" s="307"/>
      <c r="AL3489" s="308"/>
    </row>
    <row r="3490" spans="34:38" ht="14.4">
      <c r="AH3490" s="306"/>
      <c r="AI3490" s="305"/>
      <c r="AJ3490" s="305"/>
      <c r="AK3490" s="307"/>
      <c r="AL3490" s="308"/>
    </row>
    <row r="3491" spans="34:38" ht="14.4">
      <c r="AH3491" s="306"/>
      <c r="AI3491" s="305"/>
      <c r="AJ3491" s="305"/>
      <c r="AK3491" s="307"/>
      <c r="AL3491" s="308"/>
    </row>
    <row r="3492" spans="34:38" ht="14.4">
      <c r="AH3492" s="306"/>
      <c r="AI3492" s="305"/>
      <c r="AJ3492" s="305"/>
      <c r="AK3492" s="307"/>
      <c r="AL3492" s="308"/>
    </row>
    <row r="3493" spans="34:38" ht="14.4">
      <c r="AH3493" s="306"/>
      <c r="AI3493" s="305"/>
      <c r="AJ3493" s="305"/>
      <c r="AK3493" s="307"/>
      <c r="AL3493" s="308"/>
    </row>
    <row r="3494" spans="34:38" ht="14.4">
      <c r="AH3494" s="306"/>
      <c r="AI3494" s="305"/>
      <c r="AJ3494" s="305"/>
      <c r="AK3494" s="307"/>
      <c r="AL3494" s="308"/>
    </row>
    <row r="3495" spans="34:38" ht="14.4">
      <c r="AH3495" s="306"/>
      <c r="AI3495" s="305"/>
      <c r="AJ3495" s="305"/>
      <c r="AK3495" s="307"/>
      <c r="AL3495" s="308"/>
    </row>
    <row r="3496" spans="34:38" ht="14.4">
      <c r="AH3496" s="306"/>
      <c r="AI3496" s="305"/>
      <c r="AJ3496" s="305"/>
      <c r="AK3496" s="307"/>
      <c r="AL3496" s="308"/>
    </row>
    <row r="3497" spans="34:38" ht="14.4">
      <c r="AH3497" s="306"/>
      <c r="AI3497" s="305"/>
      <c r="AJ3497" s="305"/>
      <c r="AK3497" s="307"/>
      <c r="AL3497" s="308"/>
    </row>
    <row r="3498" spans="34:38" ht="14.4">
      <c r="AH3498" s="306"/>
      <c r="AI3498" s="305"/>
      <c r="AJ3498" s="305"/>
      <c r="AK3498" s="307"/>
      <c r="AL3498" s="308"/>
    </row>
    <row r="3499" spans="34:38" ht="14.4">
      <c r="AH3499" s="306"/>
      <c r="AI3499" s="305"/>
      <c r="AJ3499" s="305"/>
      <c r="AK3499" s="307"/>
      <c r="AL3499" s="308"/>
    </row>
    <row r="3500" spans="34:38" ht="14.4">
      <c r="AH3500" s="306"/>
      <c r="AI3500" s="305"/>
      <c r="AJ3500" s="305"/>
      <c r="AK3500" s="307"/>
      <c r="AL3500" s="308"/>
    </row>
    <row r="3501" spans="34:38" ht="14.4">
      <c r="AH3501" s="306"/>
      <c r="AI3501" s="305"/>
      <c r="AJ3501" s="305"/>
      <c r="AK3501" s="307"/>
      <c r="AL3501" s="308"/>
    </row>
    <row r="3502" spans="34:38" ht="14.4">
      <c r="AH3502" s="306"/>
      <c r="AI3502" s="305"/>
      <c r="AJ3502" s="305"/>
      <c r="AK3502" s="307"/>
      <c r="AL3502" s="308"/>
    </row>
    <row r="3503" spans="34:38" ht="14.4">
      <c r="AH3503" s="306"/>
      <c r="AI3503" s="305"/>
      <c r="AJ3503" s="305"/>
      <c r="AK3503" s="307"/>
      <c r="AL3503" s="308"/>
    </row>
    <row r="3504" spans="34:38" ht="14.4">
      <c r="AH3504" s="306"/>
      <c r="AI3504" s="305"/>
      <c r="AJ3504" s="305"/>
      <c r="AK3504" s="307"/>
      <c r="AL3504" s="308"/>
    </row>
    <row r="3505" spans="34:38" ht="14.4">
      <c r="AH3505" s="306"/>
      <c r="AI3505" s="305"/>
      <c r="AJ3505" s="305"/>
      <c r="AK3505" s="307"/>
      <c r="AL3505" s="308"/>
    </row>
    <row r="3506" spans="34:38" ht="14.4">
      <c r="AH3506" s="306"/>
      <c r="AI3506" s="305"/>
      <c r="AJ3506" s="305"/>
      <c r="AK3506" s="307"/>
      <c r="AL3506" s="308"/>
    </row>
    <row r="3507" spans="34:38" ht="14.4">
      <c r="AH3507" s="306"/>
      <c r="AI3507" s="305"/>
      <c r="AJ3507" s="305"/>
      <c r="AK3507" s="307"/>
      <c r="AL3507" s="308"/>
    </row>
    <row r="3508" spans="34:38" ht="14.4">
      <c r="AH3508" s="306"/>
      <c r="AI3508" s="305"/>
      <c r="AJ3508" s="305"/>
      <c r="AK3508" s="307"/>
      <c r="AL3508" s="308"/>
    </row>
    <row r="3509" spans="34:38" ht="14.4">
      <c r="AH3509" s="306"/>
      <c r="AI3509" s="305"/>
      <c r="AJ3509" s="305"/>
      <c r="AK3509" s="307"/>
      <c r="AL3509" s="308"/>
    </row>
    <row r="3510" spans="34:38" ht="14.4">
      <c r="AH3510" s="306"/>
      <c r="AI3510" s="305"/>
      <c r="AJ3510" s="305"/>
      <c r="AK3510" s="307"/>
      <c r="AL3510" s="308"/>
    </row>
    <row r="3511" spans="34:38" ht="14.4">
      <c r="AH3511" s="306"/>
      <c r="AI3511" s="305"/>
      <c r="AJ3511" s="305"/>
      <c r="AK3511" s="307"/>
      <c r="AL3511" s="308"/>
    </row>
    <row r="3512" spans="34:38" ht="14.4">
      <c r="AH3512" s="306"/>
      <c r="AI3512" s="305"/>
      <c r="AJ3512" s="305"/>
      <c r="AK3512" s="307"/>
      <c r="AL3512" s="308"/>
    </row>
    <row r="3513" spans="34:38" ht="14.4">
      <c r="AH3513" s="306"/>
      <c r="AI3513" s="305"/>
      <c r="AJ3513" s="305"/>
      <c r="AK3513" s="307"/>
      <c r="AL3513" s="308"/>
    </row>
    <row r="3514" spans="34:38" ht="14.4">
      <c r="AH3514" s="306"/>
      <c r="AI3514" s="305"/>
      <c r="AJ3514" s="305"/>
      <c r="AK3514" s="307"/>
      <c r="AL3514" s="308"/>
    </row>
    <row r="3515" spans="34:38" ht="14.4">
      <c r="AH3515" s="306"/>
      <c r="AI3515" s="305"/>
      <c r="AJ3515" s="305"/>
      <c r="AK3515" s="307"/>
      <c r="AL3515" s="308"/>
    </row>
    <row r="3516" spans="34:38" ht="14.4">
      <c r="AH3516" s="306"/>
      <c r="AI3516" s="305"/>
      <c r="AJ3516" s="305"/>
      <c r="AK3516" s="307"/>
      <c r="AL3516" s="308"/>
    </row>
    <row r="3517" spans="34:38" ht="14.4">
      <c r="AH3517" s="306"/>
      <c r="AI3517" s="305"/>
      <c r="AJ3517" s="305"/>
      <c r="AK3517" s="307"/>
      <c r="AL3517" s="308"/>
    </row>
    <row r="3518" spans="34:38" ht="14.4">
      <c r="AH3518" s="306"/>
      <c r="AI3518" s="305"/>
      <c r="AJ3518" s="305"/>
      <c r="AK3518" s="307"/>
      <c r="AL3518" s="308"/>
    </row>
    <row r="3519" spans="34:38" ht="14.4">
      <c r="AH3519" s="306"/>
      <c r="AI3519" s="305"/>
      <c r="AJ3519" s="305"/>
      <c r="AK3519" s="307"/>
      <c r="AL3519" s="308"/>
    </row>
    <row r="3520" spans="34:38" ht="14.4">
      <c r="AH3520" s="306"/>
      <c r="AI3520" s="305"/>
      <c r="AJ3520" s="305"/>
      <c r="AK3520" s="307"/>
      <c r="AL3520" s="308"/>
    </row>
    <row r="3521" spans="34:38" ht="14.4">
      <c r="AH3521" s="306"/>
      <c r="AI3521" s="305"/>
      <c r="AJ3521" s="305"/>
      <c r="AK3521" s="307"/>
      <c r="AL3521" s="308"/>
    </row>
    <row r="3522" spans="34:38" ht="14.4">
      <c r="AH3522" s="306"/>
      <c r="AI3522" s="305"/>
      <c r="AJ3522" s="305"/>
      <c r="AK3522" s="307"/>
      <c r="AL3522" s="308"/>
    </row>
    <row r="3523" spans="34:38" ht="14.4">
      <c r="AH3523" s="306"/>
      <c r="AI3523" s="305"/>
      <c r="AJ3523" s="305"/>
      <c r="AK3523" s="307"/>
      <c r="AL3523" s="308"/>
    </row>
    <row r="3524" spans="34:38" ht="14.4">
      <c r="AH3524" s="306"/>
      <c r="AI3524" s="305"/>
      <c r="AJ3524" s="305"/>
      <c r="AK3524" s="307"/>
      <c r="AL3524" s="308"/>
    </row>
    <row r="3525" spans="34:38" ht="14.4">
      <c r="AH3525" s="306"/>
      <c r="AI3525" s="305"/>
      <c r="AJ3525" s="305"/>
      <c r="AK3525" s="307"/>
      <c r="AL3525" s="308"/>
    </row>
    <row r="3526" spans="34:38" ht="14.4">
      <c r="AH3526" s="306"/>
      <c r="AI3526" s="305"/>
      <c r="AJ3526" s="305"/>
      <c r="AK3526" s="307"/>
      <c r="AL3526" s="308"/>
    </row>
    <row r="3527" spans="34:38" ht="14.4">
      <c r="AH3527" s="306"/>
      <c r="AI3527" s="305"/>
      <c r="AJ3527" s="305"/>
      <c r="AK3527" s="307"/>
      <c r="AL3527" s="308"/>
    </row>
    <row r="3528" spans="34:38" ht="14.4">
      <c r="AH3528" s="306"/>
      <c r="AI3528" s="305"/>
      <c r="AJ3528" s="305"/>
      <c r="AK3528" s="307"/>
      <c r="AL3528" s="308"/>
    </row>
    <row r="3529" spans="34:38" ht="14.4">
      <c r="AH3529" s="306"/>
      <c r="AI3529" s="305"/>
      <c r="AJ3529" s="305"/>
      <c r="AK3529" s="307"/>
      <c r="AL3529" s="308"/>
    </row>
    <row r="3530" spans="34:38" ht="14.4">
      <c r="AH3530" s="306"/>
      <c r="AI3530" s="305"/>
      <c r="AJ3530" s="305"/>
      <c r="AK3530" s="307"/>
      <c r="AL3530" s="308"/>
    </row>
    <row r="3531" spans="34:38" ht="14.4">
      <c r="AH3531" s="306"/>
      <c r="AI3531" s="305"/>
      <c r="AJ3531" s="305"/>
      <c r="AK3531" s="307"/>
      <c r="AL3531" s="308"/>
    </row>
    <row r="3532" spans="34:38" ht="14.4">
      <c r="AH3532" s="306"/>
      <c r="AI3532" s="305"/>
      <c r="AJ3532" s="305"/>
      <c r="AK3532" s="307"/>
      <c r="AL3532" s="308"/>
    </row>
    <row r="3533" spans="34:38" ht="14.4">
      <c r="AH3533" s="306"/>
      <c r="AI3533" s="305"/>
      <c r="AJ3533" s="305"/>
      <c r="AK3533" s="307"/>
      <c r="AL3533" s="308"/>
    </row>
    <row r="3534" spans="34:38" ht="14.4">
      <c r="AH3534" s="306"/>
      <c r="AI3534" s="305"/>
      <c r="AJ3534" s="305"/>
      <c r="AK3534" s="307"/>
      <c r="AL3534" s="308"/>
    </row>
    <row r="3535" spans="34:38" ht="14.4">
      <c r="AH3535" s="306"/>
      <c r="AI3535" s="305"/>
      <c r="AJ3535" s="305"/>
      <c r="AK3535" s="307"/>
      <c r="AL3535" s="308"/>
    </row>
    <row r="3536" spans="34:38" ht="14.4">
      <c r="AH3536" s="306"/>
      <c r="AI3536" s="305"/>
      <c r="AJ3536" s="305"/>
      <c r="AK3536" s="307"/>
      <c r="AL3536" s="308"/>
    </row>
    <row r="3537" spans="34:38" ht="14.4">
      <c r="AH3537" s="306"/>
      <c r="AI3537" s="305"/>
      <c r="AJ3537" s="305"/>
      <c r="AK3537" s="307"/>
      <c r="AL3537" s="308"/>
    </row>
    <row r="3538" spans="34:38" ht="14.4">
      <c r="AH3538" s="306"/>
      <c r="AI3538" s="305"/>
      <c r="AJ3538" s="305"/>
      <c r="AK3538" s="307"/>
      <c r="AL3538" s="308"/>
    </row>
    <row r="3539" spans="34:38" ht="14.4">
      <c r="AH3539" s="306"/>
      <c r="AI3539" s="305"/>
      <c r="AJ3539" s="305"/>
      <c r="AK3539" s="307"/>
      <c r="AL3539" s="308"/>
    </row>
    <row r="3540" spans="34:38" ht="14.4">
      <c r="AH3540" s="306"/>
      <c r="AI3540" s="305"/>
      <c r="AJ3540" s="305"/>
      <c r="AK3540" s="307"/>
      <c r="AL3540" s="308"/>
    </row>
    <row r="3541" spans="34:38" ht="14.4">
      <c r="AH3541" s="306"/>
      <c r="AI3541" s="305"/>
      <c r="AJ3541" s="305"/>
      <c r="AK3541" s="307"/>
      <c r="AL3541" s="308"/>
    </row>
    <row r="3542" spans="34:38" ht="14.4">
      <c r="AH3542" s="306"/>
      <c r="AI3542" s="305"/>
      <c r="AJ3542" s="305"/>
      <c r="AK3542" s="307"/>
      <c r="AL3542" s="308"/>
    </row>
    <row r="3543" spans="34:38" ht="14.4">
      <c r="AH3543" s="306"/>
      <c r="AI3543" s="305"/>
      <c r="AJ3543" s="305"/>
      <c r="AK3543" s="307"/>
      <c r="AL3543" s="308"/>
    </row>
    <row r="3544" spans="34:38" ht="14.4">
      <c r="AH3544" s="306"/>
      <c r="AI3544" s="305"/>
      <c r="AJ3544" s="305"/>
      <c r="AK3544" s="307"/>
      <c r="AL3544" s="308"/>
    </row>
    <row r="3545" spans="34:38" ht="14.4">
      <c r="AH3545" s="306"/>
      <c r="AI3545" s="305"/>
      <c r="AJ3545" s="305"/>
      <c r="AK3545" s="307"/>
      <c r="AL3545" s="308"/>
    </row>
    <row r="3546" spans="34:38" ht="14.4">
      <c r="AH3546" s="306"/>
      <c r="AI3546" s="305"/>
      <c r="AJ3546" s="305"/>
      <c r="AK3546" s="307"/>
      <c r="AL3546" s="308"/>
    </row>
    <row r="3547" spans="34:38" ht="14.4">
      <c r="AH3547" s="306"/>
      <c r="AI3547" s="305"/>
      <c r="AJ3547" s="305"/>
      <c r="AK3547" s="307"/>
      <c r="AL3547" s="308"/>
    </row>
    <row r="3548" spans="34:38" ht="14.4">
      <c r="AH3548" s="306"/>
      <c r="AI3548" s="305"/>
      <c r="AJ3548" s="305"/>
      <c r="AK3548" s="307"/>
      <c r="AL3548" s="308"/>
    </row>
    <row r="3549" spans="34:38" ht="14.4">
      <c r="AH3549" s="306"/>
      <c r="AI3549" s="305"/>
      <c r="AJ3549" s="305"/>
      <c r="AK3549" s="307"/>
      <c r="AL3549" s="308"/>
    </row>
    <row r="3550" spans="34:38" ht="14.4">
      <c r="AH3550" s="306"/>
      <c r="AI3550" s="305"/>
      <c r="AJ3550" s="305"/>
      <c r="AK3550" s="307"/>
      <c r="AL3550" s="308"/>
    </row>
    <row r="3551" spans="34:38" ht="14.4">
      <c r="AH3551" s="306"/>
      <c r="AI3551" s="305"/>
      <c r="AJ3551" s="305"/>
      <c r="AK3551" s="307"/>
      <c r="AL3551" s="308"/>
    </row>
    <row r="3552" spans="34:38" ht="14.4">
      <c r="AH3552" s="306"/>
      <c r="AI3552" s="305"/>
      <c r="AJ3552" s="305"/>
      <c r="AK3552" s="307"/>
      <c r="AL3552" s="308"/>
    </row>
    <row r="3553" spans="34:38" ht="14.4">
      <c r="AH3553" s="306"/>
      <c r="AI3553" s="305"/>
      <c r="AJ3553" s="305"/>
      <c r="AK3553" s="307"/>
      <c r="AL3553" s="308"/>
    </row>
    <row r="3554" spans="34:38" ht="14.4">
      <c r="AH3554" s="306"/>
      <c r="AI3554" s="305"/>
      <c r="AJ3554" s="305"/>
      <c r="AK3554" s="307"/>
      <c r="AL3554" s="308"/>
    </row>
    <row r="3555" spans="34:38" ht="14.4">
      <c r="AH3555" s="306"/>
      <c r="AI3555" s="305"/>
      <c r="AJ3555" s="305"/>
      <c r="AK3555" s="307"/>
      <c r="AL3555" s="308"/>
    </row>
    <row r="3556" spans="34:38" ht="14.4">
      <c r="AH3556" s="306"/>
      <c r="AI3556" s="305"/>
      <c r="AJ3556" s="305"/>
      <c r="AK3556" s="307"/>
      <c r="AL3556" s="308"/>
    </row>
    <row r="3557" spans="34:38" ht="14.4">
      <c r="AH3557" s="306"/>
      <c r="AI3557" s="305"/>
      <c r="AJ3557" s="305"/>
      <c r="AK3557" s="307"/>
      <c r="AL3557" s="308"/>
    </row>
    <row r="3558" spans="34:38" ht="14.4">
      <c r="AH3558" s="306"/>
      <c r="AI3558" s="305"/>
      <c r="AJ3558" s="305"/>
      <c r="AK3558" s="307"/>
      <c r="AL3558" s="308"/>
    </row>
    <row r="3559" spans="34:38" ht="14.4">
      <c r="AH3559" s="306"/>
      <c r="AI3559" s="305"/>
      <c r="AJ3559" s="305"/>
      <c r="AK3559" s="307"/>
      <c r="AL3559" s="308"/>
    </row>
    <row r="3560" spans="34:38" ht="14.4">
      <c r="AH3560" s="306"/>
      <c r="AI3560" s="305"/>
      <c r="AJ3560" s="305"/>
      <c r="AK3560" s="307"/>
      <c r="AL3560" s="308"/>
    </row>
    <row r="3561" spans="34:38" ht="14.4">
      <c r="AH3561" s="306"/>
      <c r="AI3561" s="305"/>
      <c r="AJ3561" s="305"/>
      <c r="AK3561" s="307"/>
      <c r="AL3561" s="308"/>
    </row>
    <row r="3562" spans="34:38" ht="14.4">
      <c r="AH3562" s="306"/>
      <c r="AI3562" s="305"/>
      <c r="AJ3562" s="305"/>
      <c r="AK3562" s="307"/>
      <c r="AL3562" s="308"/>
    </row>
    <row r="3563" spans="34:38" ht="14.4">
      <c r="AH3563" s="306"/>
      <c r="AI3563" s="305"/>
      <c r="AJ3563" s="305"/>
      <c r="AK3563" s="307"/>
      <c r="AL3563" s="308"/>
    </row>
    <row r="3564" spans="34:38" ht="14.4">
      <c r="AH3564" s="306"/>
      <c r="AI3564" s="305"/>
      <c r="AJ3564" s="305"/>
      <c r="AK3564" s="307"/>
      <c r="AL3564" s="308"/>
    </row>
    <row r="3565" spans="34:38" ht="14.4">
      <c r="AH3565" s="306"/>
      <c r="AI3565" s="305"/>
      <c r="AJ3565" s="305"/>
      <c r="AK3565" s="307"/>
      <c r="AL3565" s="308"/>
    </row>
    <row r="3566" spans="34:38" ht="14.4">
      <c r="AH3566" s="306"/>
      <c r="AI3566" s="305"/>
      <c r="AJ3566" s="305"/>
      <c r="AK3566" s="307"/>
      <c r="AL3566" s="308"/>
    </row>
    <row r="3567" spans="34:38" ht="14.4">
      <c r="AH3567" s="306"/>
      <c r="AI3567" s="305"/>
      <c r="AJ3567" s="305"/>
      <c r="AK3567" s="307"/>
      <c r="AL3567" s="308"/>
    </row>
    <row r="3568" spans="34:38" ht="14.4">
      <c r="AH3568" s="306"/>
      <c r="AI3568" s="305"/>
      <c r="AJ3568" s="305"/>
      <c r="AK3568" s="307"/>
      <c r="AL3568" s="308"/>
    </row>
    <row r="3569" spans="34:38" ht="14.4">
      <c r="AH3569" s="306"/>
      <c r="AI3569" s="305"/>
      <c r="AJ3569" s="305"/>
      <c r="AK3569" s="307"/>
      <c r="AL3569" s="308"/>
    </row>
    <row r="3570" spans="34:38" ht="14.4">
      <c r="AH3570" s="306"/>
      <c r="AI3570" s="305"/>
      <c r="AJ3570" s="305"/>
      <c r="AK3570" s="307"/>
      <c r="AL3570" s="308"/>
    </row>
    <row r="3571" spans="34:38" ht="14.4">
      <c r="AH3571" s="306"/>
      <c r="AI3571" s="305"/>
      <c r="AJ3571" s="305"/>
      <c r="AK3571" s="307"/>
      <c r="AL3571" s="308"/>
    </row>
    <row r="3572" spans="34:38" ht="14.4">
      <c r="AH3572" s="306"/>
      <c r="AI3572" s="305"/>
      <c r="AJ3572" s="305"/>
      <c r="AK3572" s="307"/>
      <c r="AL3572" s="308"/>
    </row>
    <row r="3573" spans="34:38" ht="14.4">
      <c r="AH3573" s="306"/>
      <c r="AI3573" s="305"/>
      <c r="AJ3573" s="305"/>
      <c r="AK3573" s="307"/>
      <c r="AL3573" s="308"/>
    </row>
    <row r="3574" spans="34:38" ht="14.4">
      <c r="AH3574" s="306"/>
      <c r="AI3574" s="305"/>
      <c r="AJ3574" s="305"/>
      <c r="AK3574" s="307"/>
      <c r="AL3574" s="308"/>
    </row>
    <row r="3575" spans="34:38" ht="14.4">
      <c r="AH3575" s="306"/>
      <c r="AI3575" s="305"/>
      <c r="AJ3575" s="305"/>
      <c r="AK3575" s="307"/>
      <c r="AL3575" s="308"/>
    </row>
    <row r="3576" spans="34:38" ht="14.4">
      <c r="AH3576" s="306"/>
      <c r="AI3576" s="305"/>
      <c r="AJ3576" s="305"/>
      <c r="AK3576" s="307"/>
      <c r="AL3576" s="308"/>
    </row>
    <row r="3577" spans="34:38" ht="14.4">
      <c r="AH3577" s="306"/>
      <c r="AI3577" s="305"/>
      <c r="AJ3577" s="305"/>
      <c r="AK3577" s="307"/>
      <c r="AL3577" s="308"/>
    </row>
    <row r="3578" spans="34:38" ht="14.4">
      <c r="AH3578" s="306"/>
      <c r="AI3578" s="305"/>
      <c r="AJ3578" s="305"/>
      <c r="AK3578" s="307"/>
      <c r="AL3578" s="308"/>
    </row>
    <row r="3579" spans="34:38" ht="14.4">
      <c r="AH3579" s="306"/>
      <c r="AI3579" s="305"/>
      <c r="AJ3579" s="305"/>
      <c r="AK3579" s="307"/>
      <c r="AL3579" s="308"/>
    </row>
    <row r="3580" spans="34:38" ht="14.4">
      <c r="AH3580" s="306"/>
      <c r="AI3580" s="305"/>
      <c r="AJ3580" s="305"/>
      <c r="AK3580" s="307"/>
      <c r="AL3580" s="308"/>
    </row>
    <row r="3581" spans="34:38" ht="14.4">
      <c r="AH3581" s="306"/>
      <c r="AI3581" s="305"/>
      <c r="AJ3581" s="305"/>
      <c r="AK3581" s="307"/>
      <c r="AL3581" s="308"/>
    </row>
    <row r="3582" spans="34:38" ht="14.4">
      <c r="AH3582" s="306"/>
      <c r="AI3582" s="305"/>
      <c r="AJ3582" s="305"/>
      <c r="AK3582" s="307"/>
      <c r="AL3582" s="308"/>
    </row>
    <row r="3583" spans="34:38" ht="14.4">
      <c r="AH3583" s="306"/>
      <c r="AI3583" s="305"/>
      <c r="AJ3583" s="305"/>
      <c r="AK3583" s="307"/>
      <c r="AL3583" s="308"/>
    </row>
    <row r="3584" spans="34:38" ht="14.4">
      <c r="AH3584" s="306"/>
      <c r="AI3584" s="305"/>
      <c r="AJ3584" s="305"/>
      <c r="AK3584" s="307"/>
      <c r="AL3584" s="308"/>
    </row>
    <row r="3585" spans="34:38" ht="14.4">
      <c r="AH3585" s="306"/>
      <c r="AI3585" s="305"/>
      <c r="AJ3585" s="305"/>
      <c r="AK3585" s="307"/>
      <c r="AL3585" s="308"/>
    </row>
    <row r="3586" spans="34:38" ht="14.4">
      <c r="AH3586" s="306"/>
      <c r="AI3586" s="305"/>
      <c r="AJ3586" s="305"/>
      <c r="AK3586" s="307"/>
      <c r="AL3586" s="308"/>
    </row>
    <row r="3587" spans="34:38" ht="14.4">
      <c r="AH3587" s="306"/>
      <c r="AI3587" s="305"/>
      <c r="AJ3587" s="305"/>
      <c r="AK3587" s="307"/>
      <c r="AL3587" s="308"/>
    </row>
    <row r="3588" spans="34:38" ht="14.4">
      <c r="AH3588" s="306"/>
      <c r="AI3588" s="305"/>
      <c r="AJ3588" s="305"/>
      <c r="AK3588" s="307"/>
      <c r="AL3588" s="308"/>
    </row>
    <row r="3589" spans="34:38" ht="14.4">
      <c r="AH3589" s="306"/>
      <c r="AI3589" s="305"/>
      <c r="AJ3589" s="305"/>
      <c r="AK3589" s="307"/>
      <c r="AL3589" s="308"/>
    </row>
    <row r="3590" spans="34:38" ht="14.4">
      <c r="AH3590" s="306"/>
      <c r="AI3590" s="305"/>
      <c r="AJ3590" s="305"/>
      <c r="AK3590" s="307"/>
      <c r="AL3590" s="308"/>
    </row>
    <row r="3591" spans="34:38" ht="14.4">
      <c r="AH3591" s="306"/>
      <c r="AI3591" s="305"/>
      <c r="AJ3591" s="305"/>
      <c r="AK3591" s="307"/>
      <c r="AL3591" s="308"/>
    </row>
    <row r="3592" spans="34:38" ht="14.4">
      <c r="AH3592" s="306"/>
      <c r="AI3592" s="305"/>
      <c r="AJ3592" s="305"/>
      <c r="AK3592" s="307"/>
      <c r="AL3592" s="308"/>
    </row>
    <row r="3593" spans="34:38" ht="14.4">
      <c r="AH3593" s="306"/>
      <c r="AI3593" s="305"/>
      <c r="AJ3593" s="305"/>
      <c r="AK3593" s="307"/>
      <c r="AL3593" s="308"/>
    </row>
    <row r="3594" spans="34:38" ht="14.4">
      <c r="AH3594" s="306"/>
      <c r="AI3594" s="305"/>
      <c r="AJ3594" s="305"/>
      <c r="AK3594" s="307"/>
      <c r="AL3594" s="308"/>
    </row>
    <row r="3595" spans="34:38" ht="14.4">
      <c r="AH3595" s="306"/>
      <c r="AI3595" s="305"/>
      <c r="AJ3595" s="305"/>
      <c r="AK3595" s="307"/>
      <c r="AL3595" s="308"/>
    </row>
    <row r="3596" spans="34:38" ht="14.4">
      <c r="AH3596" s="306"/>
      <c r="AI3596" s="305"/>
      <c r="AJ3596" s="305"/>
      <c r="AK3596" s="307"/>
      <c r="AL3596" s="308"/>
    </row>
    <row r="3597" spans="34:38" ht="14.4">
      <c r="AH3597" s="306"/>
      <c r="AI3597" s="305"/>
      <c r="AJ3597" s="305"/>
      <c r="AK3597" s="307"/>
      <c r="AL3597" s="308"/>
    </row>
    <row r="3598" spans="34:38" ht="14.4">
      <c r="AH3598" s="306"/>
      <c r="AI3598" s="305"/>
      <c r="AJ3598" s="305"/>
      <c r="AK3598" s="307"/>
      <c r="AL3598" s="308"/>
    </row>
    <row r="3599" spans="34:38" ht="14.4">
      <c r="AH3599" s="306"/>
      <c r="AI3599" s="305"/>
      <c r="AJ3599" s="305"/>
      <c r="AK3599" s="307"/>
      <c r="AL3599" s="308"/>
    </row>
    <row r="3600" spans="34:38" ht="14.4">
      <c r="AH3600" s="306"/>
      <c r="AI3600" s="305"/>
      <c r="AJ3600" s="305"/>
      <c r="AK3600" s="307"/>
      <c r="AL3600" s="308"/>
    </row>
    <row r="3601" spans="34:38" ht="14.4">
      <c r="AH3601" s="306"/>
      <c r="AI3601" s="305"/>
      <c r="AJ3601" s="305"/>
      <c r="AK3601" s="307"/>
      <c r="AL3601" s="308"/>
    </row>
    <row r="3602" spans="34:38" ht="14.4">
      <c r="AH3602" s="306"/>
      <c r="AI3602" s="305"/>
      <c r="AJ3602" s="305"/>
      <c r="AK3602" s="307"/>
      <c r="AL3602" s="308"/>
    </row>
    <row r="3603" spans="34:38" ht="14.4">
      <c r="AH3603" s="306"/>
      <c r="AI3603" s="305"/>
      <c r="AJ3603" s="305"/>
      <c r="AK3603" s="307"/>
      <c r="AL3603" s="308"/>
    </row>
    <row r="3604" spans="34:38" ht="14.4">
      <c r="AH3604" s="306"/>
      <c r="AI3604" s="305"/>
      <c r="AJ3604" s="305"/>
      <c r="AK3604" s="307"/>
      <c r="AL3604" s="308"/>
    </row>
    <row r="3605" spans="34:38" ht="14.4">
      <c r="AH3605" s="306"/>
      <c r="AI3605" s="305"/>
      <c r="AJ3605" s="305"/>
      <c r="AK3605" s="307"/>
      <c r="AL3605" s="308"/>
    </row>
    <row r="3606" spans="34:38" ht="14.4">
      <c r="AH3606" s="306"/>
      <c r="AI3606" s="305"/>
      <c r="AJ3606" s="305"/>
      <c r="AK3606" s="307"/>
      <c r="AL3606" s="308"/>
    </row>
    <row r="3607" spans="34:38" ht="14.4">
      <c r="AH3607" s="306"/>
      <c r="AI3607" s="305"/>
      <c r="AJ3607" s="305"/>
      <c r="AK3607" s="307"/>
      <c r="AL3607" s="308"/>
    </row>
    <row r="3608" spans="34:38" ht="14.4">
      <c r="AH3608" s="306"/>
      <c r="AI3608" s="305"/>
      <c r="AJ3608" s="305"/>
      <c r="AK3608" s="307"/>
      <c r="AL3608" s="308"/>
    </row>
    <row r="3609" spans="34:38" ht="14.4">
      <c r="AH3609" s="306"/>
      <c r="AI3609" s="305"/>
      <c r="AJ3609" s="305"/>
      <c r="AK3609" s="307"/>
      <c r="AL3609" s="308"/>
    </row>
    <row r="3610" spans="34:38" ht="14.4">
      <c r="AH3610" s="306"/>
      <c r="AI3610" s="305"/>
      <c r="AJ3610" s="305"/>
      <c r="AK3610" s="307"/>
      <c r="AL3610" s="308"/>
    </row>
    <row r="3611" spans="34:38" ht="14.4">
      <c r="AH3611" s="306"/>
      <c r="AI3611" s="305"/>
      <c r="AJ3611" s="305"/>
      <c r="AK3611" s="307"/>
      <c r="AL3611" s="308"/>
    </row>
    <row r="3612" spans="34:38" ht="14.4">
      <c r="AH3612" s="306"/>
      <c r="AI3612" s="305"/>
      <c r="AJ3612" s="305"/>
      <c r="AK3612" s="307"/>
      <c r="AL3612" s="308"/>
    </row>
    <row r="3613" spans="34:38" ht="14.4">
      <c r="AH3613" s="306"/>
      <c r="AI3613" s="305"/>
      <c r="AJ3613" s="305"/>
      <c r="AK3613" s="307"/>
      <c r="AL3613" s="308"/>
    </row>
    <row r="3614" spans="34:38" ht="14.4">
      <c r="AH3614" s="306"/>
      <c r="AI3614" s="305"/>
      <c r="AJ3614" s="305"/>
      <c r="AK3614" s="307"/>
      <c r="AL3614" s="308"/>
    </row>
    <row r="3615" spans="34:38" ht="14.4">
      <c r="AH3615" s="306"/>
      <c r="AI3615" s="305"/>
      <c r="AJ3615" s="305"/>
      <c r="AK3615" s="307"/>
      <c r="AL3615" s="308"/>
    </row>
    <row r="3616" spans="34:38" ht="14.4">
      <c r="AH3616" s="306"/>
      <c r="AI3616" s="305"/>
      <c r="AJ3616" s="305"/>
      <c r="AK3616" s="307"/>
      <c r="AL3616" s="308"/>
    </row>
    <row r="3617" spans="34:38" ht="14.4">
      <c r="AH3617" s="306"/>
      <c r="AI3617" s="305"/>
      <c r="AJ3617" s="305"/>
      <c r="AK3617" s="307"/>
      <c r="AL3617" s="308"/>
    </row>
    <row r="3618" spans="34:38" ht="14.4">
      <c r="AH3618" s="306"/>
      <c r="AI3618" s="305"/>
      <c r="AJ3618" s="305"/>
      <c r="AK3618" s="307"/>
      <c r="AL3618" s="308"/>
    </row>
    <row r="3619" spans="34:38" ht="14.4">
      <c r="AH3619" s="306"/>
      <c r="AI3619" s="305"/>
      <c r="AJ3619" s="305"/>
      <c r="AK3619" s="307"/>
      <c r="AL3619" s="308"/>
    </row>
    <row r="3620" spans="34:38" ht="14.4">
      <c r="AH3620" s="306"/>
      <c r="AI3620" s="305"/>
      <c r="AJ3620" s="305"/>
      <c r="AK3620" s="307"/>
      <c r="AL3620" s="308"/>
    </row>
    <row r="3621" spans="34:38" ht="14.4">
      <c r="AH3621" s="306"/>
      <c r="AI3621" s="305"/>
      <c r="AJ3621" s="305"/>
      <c r="AK3621" s="307"/>
      <c r="AL3621" s="308"/>
    </row>
    <row r="3622" spans="34:38" ht="14.4">
      <c r="AH3622" s="306"/>
      <c r="AI3622" s="305"/>
      <c r="AJ3622" s="305"/>
      <c r="AK3622" s="307"/>
      <c r="AL3622" s="308"/>
    </row>
    <row r="3623" spans="34:38" ht="14.4">
      <c r="AH3623" s="306"/>
      <c r="AI3623" s="305"/>
      <c r="AJ3623" s="305"/>
      <c r="AK3623" s="307"/>
      <c r="AL3623" s="308"/>
    </row>
    <row r="3624" spans="34:38" ht="14.4">
      <c r="AH3624" s="306"/>
      <c r="AI3624" s="305"/>
      <c r="AJ3624" s="305"/>
      <c r="AK3624" s="307"/>
      <c r="AL3624" s="308"/>
    </row>
    <row r="3625" spans="34:38" ht="14.4">
      <c r="AH3625" s="306"/>
      <c r="AI3625" s="305"/>
      <c r="AJ3625" s="305"/>
      <c r="AK3625" s="307"/>
      <c r="AL3625" s="308"/>
    </row>
    <row r="3626" spans="34:38" ht="14.4">
      <c r="AH3626" s="306"/>
      <c r="AI3626" s="305"/>
      <c r="AJ3626" s="305"/>
      <c r="AK3626" s="307"/>
      <c r="AL3626" s="308"/>
    </row>
    <row r="3627" spans="34:38" ht="14.4">
      <c r="AH3627" s="306"/>
      <c r="AI3627" s="305"/>
      <c r="AJ3627" s="305"/>
      <c r="AK3627" s="307"/>
      <c r="AL3627" s="308"/>
    </row>
    <row r="3628" spans="34:38" ht="14.4">
      <c r="AH3628" s="306"/>
      <c r="AI3628" s="305"/>
      <c r="AJ3628" s="305"/>
      <c r="AK3628" s="307"/>
      <c r="AL3628" s="308"/>
    </row>
    <row r="3629" spans="34:38" ht="14.4">
      <c r="AH3629" s="306"/>
      <c r="AI3629" s="305"/>
      <c r="AJ3629" s="305"/>
      <c r="AK3629" s="307"/>
      <c r="AL3629" s="308"/>
    </row>
    <row r="3630" spans="34:38" ht="14.4">
      <c r="AH3630" s="306"/>
      <c r="AI3630" s="305"/>
      <c r="AJ3630" s="305"/>
      <c r="AK3630" s="307"/>
      <c r="AL3630" s="308"/>
    </row>
    <row r="3631" spans="34:38" ht="14.4">
      <c r="AH3631" s="306"/>
      <c r="AI3631" s="305"/>
      <c r="AJ3631" s="305"/>
      <c r="AK3631" s="307"/>
      <c r="AL3631" s="308"/>
    </row>
    <row r="3632" spans="34:38" ht="14.4">
      <c r="AH3632" s="306"/>
      <c r="AI3632" s="305"/>
      <c r="AJ3632" s="305"/>
      <c r="AK3632" s="307"/>
      <c r="AL3632" s="308"/>
    </row>
    <row r="3633" spans="34:38" ht="14.4">
      <c r="AH3633" s="306"/>
      <c r="AI3633" s="305"/>
      <c r="AJ3633" s="305"/>
      <c r="AK3633" s="307"/>
      <c r="AL3633" s="308"/>
    </row>
    <row r="3634" spans="34:38" ht="14.4">
      <c r="AH3634" s="306"/>
      <c r="AI3634" s="305"/>
      <c r="AJ3634" s="305"/>
      <c r="AK3634" s="307"/>
      <c r="AL3634" s="308"/>
    </row>
    <row r="3635" spans="34:38" ht="14.4">
      <c r="AH3635" s="306"/>
      <c r="AI3635" s="305"/>
      <c r="AJ3635" s="305"/>
      <c r="AK3635" s="307"/>
      <c r="AL3635" s="308"/>
    </row>
    <row r="3636" spans="34:38" ht="14.4">
      <c r="AH3636" s="306"/>
      <c r="AI3636" s="305"/>
      <c r="AJ3636" s="305"/>
      <c r="AK3636" s="307"/>
      <c r="AL3636" s="308"/>
    </row>
    <row r="3637" spans="34:38" ht="14.4">
      <c r="AH3637" s="306"/>
      <c r="AI3637" s="305"/>
      <c r="AJ3637" s="305"/>
      <c r="AK3637" s="307"/>
      <c r="AL3637" s="308"/>
    </row>
    <row r="3638" spans="34:38" ht="14.4">
      <c r="AH3638" s="306"/>
      <c r="AI3638" s="305"/>
      <c r="AJ3638" s="305"/>
      <c r="AK3638" s="307"/>
      <c r="AL3638" s="308"/>
    </row>
    <row r="3639" spans="34:38" ht="14.4">
      <c r="AH3639" s="306"/>
      <c r="AI3639" s="305"/>
      <c r="AJ3639" s="305"/>
      <c r="AK3639" s="307"/>
      <c r="AL3639" s="308"/>
    </row>
    <row r="3640" spans="34:38" ht="14.4">
      <c r="AH3640" s="306"/>
      <c r="AI3640" s="305"/>
      <c r="AJ3640" s="305"/>
      <c r="AK3640" s="307"/>
      <c r="AL3640" s="308"/>
    </row>
    <row r="3641" spans="34:38" ht="14.4">
      <c r="AH3641" s="306"/>
      <c r="AI3641" s="305"/>
      <c r="AJ3641" s="305"/>
      <c r="AK3641" s="307"/>
      <c r="AL3641" s="308"/>
    </row>
    <row r="3642" spans="34:38" ht="14.4">
      <c r="AH3642" s="306"/>
      <c r="AI3642" s="305"/>
      <c r="AJ3642" s="305"/>
      <c r="AK3642" s="307"/>
      <c r="AL3642" s="308"/>
    </row>
    <row r="3643" spans="34:38" ht="14.4">
      <c r="AH3643" s="306"/>
      <c r="AI3643" s="305"/>
      <c r="AJ3643" s="305"/>
      <c r="AK3643" s="307"/>
      <c r="AL3643" s="308"/>
    </row>
    <row r="3644" spans="34:38" ht="14.4">
      <c r="AH3644" s="306"/>
      <c r="AI3644" s="305"/>
      <c r="AJ3644" s="305"/>
      <c r="AK3644" s="307"/>
      <c r="AL3644" s="308"/>
    </row>
    <row r="3645" spans="34:38" ht="14.4">
      <c r="AH3645" s="306"/>
      <c r="AI3645" s="305"/>
      <c r="AJ3645" s="305"/>
      <c r="AK3645" s="307"/>
      <c r="AL3645" s="308"/>
    </row>
    <row r="3646" spans="34:38" ht="14.4">
      <c r="AH3646" s="306"/>
      <c r="AI3646" s="305"/>
      <c r="AJ3646" s="305"/>
      <c r="AK3646" s="307"/>
      <c r="AL3646" s="308"/>
    </row>
    <row r="3647" spans="34:38" ht="14.4">
      <c r="AH3647" s="306"/>
      <c r="AI3647" s="305"/>
      <c r="AJ3647" s="305"/>
      <c r="AK3647" s="307"/>
      <c r="AL3647" s="308"/>
    </row>
    <row r="3648" spans="34:38" ht="14.4">
      <c r="AH3648" s="306"/>
      <c r="AI3648" s="305"/>
      <c r="AJ3648" s="305"/>
      <c r="AK3648" s="307"/>
      <c r="AL3648" s="308"/>
    </row>
    <row r="3649" spans="34:38" ht="14.4">
      <c r="AH3649" s="306"/>
      <c r="AI3649" s="305"/>
      <c r="AJ3649" s="305"/>
      <c r="AK3649" s="307"/>
      <c r="AL3649" s="308"/>
    </row>
    <row r="3650" spans="34:38" ht="14.4">
      <c r="AH3650" s="306"/>
      <c r="AI3650" s="305"/>
      <c r="AJ3650" s="305"/>
      <c r="AK3650" s="307"/>
      <c r="AL3650" s="308"/>
    </row>
    <row r="3651" spans="34:38" ht="14.4">
      <c r="AH3651" s="306"/>
      <c r="AI3651" s="305"/>
      <c r="AJ3651" s="305"/>
      <c r="AK3651" s="307"/>
      <c r="AL3651" s="308"/>
    </row>
    <row r="3652" spans="34:38" ht="14.4">
      <c r="AH3652" s="306"/>
      <c r="AI3652" s="305"/>
      <c r="AJ3652" s="305"/>
      <c r="AK3652" s="307"/>
      <c r="AL3652" s="308"/>
    </row>
    <row r="3653" spans="34:38" ht="14.4">
      <c r="AH3653" s="306"/>
      <c r="AI3653" s="305"/>
      <c r="AJ3653" s="305"/>
      <c r="AK3653" s="307"/>
      <c r="AL3653" s="308"/>
    </row>
    <row r="3654" spans="34:38" ht="14.4">
      <c r="AH3654" s="306"/>
      <c r="AI3654" s="305"/>
      <c r="AJ3654" s="305"/>
      <c r="AK3654" s="307"/>
      <c r="AL3654" s="308"/>
    </row>
    <row r="3655" spans="34:38" ht="14.4">
      <c r="AH3655" s="306"/>
      <c r="AI3655" s="305"/>
      <c r="AJ3655" s="305"/>
      <c r="AK3655" s="307"/>
      <c r="AL3655" s="308"/>
    </row>
    <row r="3656" spans="34:38" ht="14.4">
      <c r="AH3656" s="306"/>
      <c r="AI3656" s="305"/>
      <c r="AJ3656" s="305"/>
      <c r="AK3656" s="307"/>
      <c r="AL3656" s="308"/>
    </row>
    <row r="3657" spans="34:38" ht="14.4">
      <c r="AH3657" s="306"/>
      <c r="AI3657" s="305"/>
      <c r="AJ3657" s="305"/>
      <c r="AK3657" s="307"/>
      <c r="AL3657" s="308"/>
    </row>
    <row r="3658" spans="34:38" ht="14.4">
      <c r="AH3658" s="306"/>
      <c r="AI3658" s="305"/>
      <c r="AJ3658" s="305"/>
      <c r="AK3658" s="307"/>
      <c r="AL3658" s="308"/>
    </row>
    <row r="3659" spans="34:38" ht="14.4">
      <c r="AH3659" s="306"/>
      <c r="AI3659" s="305"/>
      <c r="AJ3659" s="305"/>
      <c r="AK3659" s="307"/>
      <c r="AL3659" s="308"/>
    </row>
    <row r="3660" spans="34:38" ht="14.4">
      <c r="AH3660" s="306"/>
      <c r="AI3660" s="305"/>
      <c r="AJ3660" s="305"/>
      <c r="AK3660" s="307"/>
      <c r="AL3660" s="308"/>
    </row>
    <row r="3661" spans="34:38" ht="14.4">
      <c r="AH3661" s="306"/>
      <c r="AI3661" s="305"/>
      <c r="AJ3661" s="305"/>
      <c r="AK3661" s="307"/>
      <c r="AL3661" s="308"/>
    </row>
    <row r="3662" spans="34:38" ht="14.4">
      <c r="AH3662" s="306"/>
      <c r="AI3662" s="305"/>
      <c r="AJ3662" s="305"/>
      <c r="AK3662" s="307"/>
      <c r="AL3662" s="308"/>
    </row>
    <row r="3663" spans="34:38" ht="14.4">
      <c r="AH3663" s="306"/>
      <c r="AI3663" s="305"/>
      <c r="AJ3663" s="305"/>
      <c r="AK3663" s="307"/>
      <c r="AL3663" s="308"/>
    </row>
    <row r="3664" spans="34:38" ht="14.4">
      <c r="AH3664" s="306"/>
      <c r="AI3664" s="305"/>
      <c r="AJ3664" s="305"/>
      <c r="AK3664" s="307"/>
      <c r="AL3664" s="308"/>
    </row>
    <row r="3665" spans="34:38" ht="14.4">
      <c r="AH3665" s="306"/>
      <c r="AI3665" s="305"/>
      <c r="AJ3665" s="305"/>
      <c r="AK3665" s="307"/>
      <c r="AL3665" s="308"/>
    </row>
    <row r="3666" spans="34:38" ht="14.4">
      <c r="AH3666" s="306"/>
      <c r="AI3666" s="305"/>
      <c r="AJ3666" s="305"/>
      <c r="AK3666" s="307"/>
      <c r="AL3666" s="308"/>
    </row>
    <row r="3667" spans="34:38" ht="14.4">
      <c r="AH3667" s="306"/>
      <c r="AI3667" s="305"/>
      <c r="AJ3667" s="305"/>
      <c r="AK3667" s="307"/>
      <c r="AL3667" s="308"/>
    </row>
    <row r="3668" spans="34:38" ht="14.4">
      <c r="AH3668" s="306"/>
      <c r="AI3668" s="305"/>
      <c r="AJ3668" s="305"/>
      <c r="AK3668" s="307"/>
      <c r="AL3668" s="308"/>
    </row>
    <row r="3669" spans="34:38" ht="14.4">
      <c r="AH3669" s="306"/>
      <c r="AI3669" s="305"/>
      <c r="AJ3669" s="305"/>
      <c r="AK3669" s="307"/>
      <c r="AL3669" s="308"/>
    </row>
    <row r="3670" spans="34:38" ht="14.4">
      <c r="AH3670" s="306"/>
      <c r="AI3670" s="305"/>
      <c r="AJ3670" s="305"/>
      <c r="AK3670" s="307"/>
      <c r="AL3670" s="308"/>
    </row>
    <row r="3671" spans="34:38" ht="14.4">
      <c r="AH3671" s="306"/>
      <c r="AI3671" s="305"/>
      <c r="AJ3671" s="305"/>
      <c r="AK3671" s="307"/>
      <c r="AL3671" s="308"/>
    </row>
    <row r="3672" spans="34:38" ht="14.4">
      <c r="AH3672" s="306"/>
      <c r="AI3672" s="305"/>
      <c r="AJ3672" s="305"/>
      <c r="AK3672" s="307"/>
      <c r="AL3672" s="308"/>
    </row>
    <row r="3673" spans="34:38" ht="14.4">
      <c r="AH3673" s="306"/>
      <c r="AI3673" s="305"/>
      <c r="AJ3673" s="305"/>
      <c r="AK3673" s="307"/>
      <c r="AL3673" s="308"/>
    </row>
    <row r="3674" spans="34:38" ht="14.4">
      <c r="AH3674" s="306"/>
      <c r="AI3674" s="305"/>
      <c r="AJ3674" s="305"/>
      <c r="AK3674" s="307"/>
      <c r="AL3674" s="308"/>
    </row>
    <row r="3675" spans="34:38" ht="14.4">
      <c r="AH3675" s="306"/>
      <c r="AI3675" s="305"/>
      <c r="AJ3675" s="305"/>
      <c r="AK3675" s="307"/>
      <c r="AL3675" s="308"/>
    </row>
    <row r="3676" spans="34:38" ht="14.4">
      <c r="AH3676" s="306"/>
      <c r="AI3676" s="305"/>
      <c r="AJ3676" s="305"/>
      <c r="AK3676" s="307"/>
      <c r="AL3676" s="308"/>
    </row>
    <row r="3677" spans="34:38" ht="14.4">
      <c r="AH3677" s="306"/>
      <c r="AI3677" s="305"/>
      <c r="AJ3677" s="305"/>
      <c r="AK3677" s="307"/>
      <c r="AL3677" s="308"/>
    </row>
    <row r="3678" spans="34:38" ht="14.4">
      <c r="AH3678" s="306"/>
      <c r="AI3678" s="305"/>
      <c r="AJ3678" s="305"/>
      <c r="AK3678" s="307"/>
      <c r="AL3678" s="308"/>
    </row>
    <row r="3679" spans="34:38" ht="14.4">
      <c r="AH3679" s="306"/>
      <c r="AI3679" s="305"/>
      <c r="AJ3679" s="305"/>
      <c r="AK3679" s="307"/>
      <c r="AL3679" s="308"/>
    </row>
    <row r="3680" spans="34:38" ht="14.4">
      <c r="AH3680" s="306"/>
      <c r="AI3680" s="305"/>
      <c r="AJ3680" s="305"/>
      <c r="AK3680" s="307"/>
      <c r="AL3680" s="308"/>
    </row>
    <row r="3681" spans="34:38" ht="14.4">
      <c r="AH3681" s="306"/>
      <c r="AI3681" s="305"/>
      <c r="AJ3681" s="305"/>
      <c r="AK3681" s="307"/>
      <c r="AL3681" s="308"/>
    </row>
    <row r="3682" spans="34:38" ht="14.4">
      <c r="AH3682" s="306"/>
      <c r="AI3682" s="305"/>
      <c r="AJ3682" s="305"/>
      <c r="AK3682" s="307"/>
      <c r="AL3682" s="308"/>
    </row>
    <row r="3683" spans="34:38" ht="14.4">
      <c r="AH3683" s="306"/>
      <c r="AI3683" s="305"/>
      <c r="AJ3683" s="305"/>
      <c r="AK3683" s="307"/>
      <c r="AL3683" s="308"/>
    </row>
    <row r="3684" spans="34:38" ht="14.4">
      <c r="AH3684" s="306"/>
      <c r="AI3684" s="305"/>
      <c r="AJ3684" s="305"/>
      <c r="AK3684" s="307"/>
      <c r="AL3684" s="308"/>
    </row>
    <row r="3685" spans="34:38" ht="14.4">
      <c r="AH3685" s="306"/>
      <c r="AI3685" s="305"/>
      <c r="AJ3685" s="305"/>
      <c r="AK3685" s="307"/>
      <c r="AL3685" s="308"/>
    </row>
    <row r="3686" spans="34:38" ht="14.4">
      <c r="AH3686" s="306"/>
      <c r="AI3686" s="305"/>
      <c r="AJ3686" s="305"/>
      <c r="AK3686" s="307"/>
      <c r="AL3686" s="308"/>
    </row>
    <row r="3687" spans="34:38" ht="14.4">
      <c r="AH3687" s="306"/>
      <c r="AI3687" s="305"/>
      <c r="AJ3687" s="305"/>
      <c r="AK3687" s="307"/>
      <c r="AL3687" s="308"/>
    </row>
    <row r="3688" spans="34:38" ht="14.4">
      <c r="AH3688" s="306"/>
      <c r="AI3688" s="305"/>
      <c r="AJ3688" s="305"/>
      <c r="AK3688" s="307"/>
      <c r="AL3688" s="308"/>
    </row>
    <row r="3689" spans="34:38" ht="14.4">
      <c r="AH3689" s="306"/>
      <c r="AI3689" s="305"/>
      <c r="AJ3689" s="305"/>
      <c r="AK3689" s="307"/>
      <c r="AL3689" s="308"/>
    </row>
    <row r="3690" spans="34:38" ht="14.4">
      <c r="AH3690" s="306"/>
      <c r="AI3690" s="305"/>
      <c r="AJ3690" s="305"/>
      <c r="AK3690" s="307"/>
      <c r="AL3690" s="308"/>
    </row>
    <row r="3691" spans="34:38" ht="14.4">
      <c r="AH3691" s="306"/>
      <c r="AI3691" s="305"/>
      <c r="AJ3691" s="305"/>
      <c r="AK3691" s="307"/>
      <c r="AL3691" s="308"/>
    </row>
    <row r="3692" spans="34:38" ht="14.4">
      <c r="AH3692" s="306"/>
      <c r="AI3692" s="305"/>
      <c r="AJ3692" s="305"/>
      <c r="AK3692" s="307"/>
      <c r="AL3692" s="308"/>
    </row>
    <row r="3693" spans="34:38" ht="14.4">
      <c r="AH3693" s="306"/>
      <c r="AI3693" s="305"/>
      <c r="AJ3693" s="305"/>
      <c r="AK3693" s="307"/>
      <c r="AL3693" s="308"/>
    </row>
    <row r="3694" spans="34:38" ht="14.4">
      <c r="AH3694" s="306"/>
      <c r="AI3694" s="305"/>
      <c r="AJ3694" s="305"/>
      <c r="AK3694" s="307"/>
      <c r="AL3694" s="308"/>
    </row>
    <row r="3695" spans="34:38" ht="14.4">
      <c r="AH3695" s="306"/>
      <c r="AI3695" s="305"/>
      <c r="AJ3695" s="305"/>
      <c r="AK3695" s="307"/>
      <c r="AL3695" s="308"/>
    </row>
    <row r="3696" spans="34:38" ht="14.4">
      <c r="AH3696" s="306"/>
      <c r="AI3696" s="305"/>
      <c r="AJ3696" s="305"/>
      <c r="AK3696" s="307"/>
      <c r="AL3696" s="308"/>
    </row>
    <row r="3697" spans="34:38" ht="14.4">
      <c r="AH3697" s="306"/>
      <c r="AI3697" s="305"/>
      <c r="AJ3697" s="305"/>
      <c r="AK3697" s="307"/>
      <c r="AL3697" s="308"/>
    </row>
    <row r="3698" spans="34:38" ht="14.4">
      <c r="AH3698" s="306"/>
      <c r="AI3698" s="305"/>
      <c r="AJ3698" s="305"/>
      <c r="AK3698" s="307"/>
      <c r="AL3698" s="308"/>
    </row>
    <row r="3699" spans="34:38" ht="14.4">
      <c r="AH3699" s="306"/>
      <c r="AI3699" s="305"/>
      <c r="AJ3699" s="305"/>
      <c r="AK3699" s="307"/>
      <c r="AL3699" s="308"/>
    </row>
    <row r="3700" spans="34:38" ht="14.4">
      <c r="AH3700" s="306"/>
      <c r="AI3700" s="305"/>
      <c r="AJ3700" s="305"/>
      <c r="AK3700" s="307"/>
      <c r="AL3700" s="308"/>
    </row>
    <row r="3701" spans="34:38" ht="14.4">
      <c r="AH3701" s="306"/>
      <c r="AI3701" s="305"/>
      <c r="AJ3701" s="305"/>
      <c r="AK3701" s="307"/>
      <c r="AL3701" s="308"/>
    </row>
    <row r="3702" spans="34:38" ht="14.4">
      <c r="AH3702" s="306"/>
      <c r="AI3702" s="305"/>
      <c r="AJ3702" s="305"/>
      <c r="AK3702" s="307"/>
      <c r="AL3702" s="308"/>
    </row>
    <row r="3703" spans="34:38" ht="14.4">
      <c r="AH3703" s="306"/>
      <c r="AI3703" s="305"/>
      <c r="AJ3703" s="305"/>
      <c r="AK3703" s="307"/>
      <c r="AL3703" s="308"/>
    </row>
    <row r="3704" spans="34:38" ht="14.4">
      <c r="AH3704" s="306"/>
      <c r="AI3704" s="305"/>
      <c r="AJ3704" s="305"/>
      <c r="AK3704" s="307"/>
      <c r="AL3704" s="308"/>
    </row>
    <row r="3705" spans="34:38" ht="14.4">
      <c r="AH3705" s="306"/>
      <c r="AI3705" s="305"/>
      <c r="AJ3705" s="305"/>
      <c r="AK3705" s="307"/>
      <c r="AL3705" s="308"/>
    </row>
    <row r="3706" spans="34:38" ht="14.4">
      <c r="AH3706" s="306"/>
      <c r="AI3706" s="305"/>
      <c r="AJ3706" s="305"/>
      <c r="AK3706" s="307"/>
      <c r="AL3706" s="308"/>
    </row>
    <row r="3707" spans="34:38" ht="14.4">
      <c r="AH3707" s="306"/>
      <c r="AI3707" s="305"/>
      <c r="AJ3707" s="305"/>
      <c r="AK3707" s="307"/>
      <c r="AL3707" s="308"/>
    </row>
    <row r="3708" spans="34:38" ht="14.4">
      <c r="AH3708" s="306"/>
      <c r="AI3708" s="305"/>
      <c r="AJ3708" s="305"/>
      <c r="AK3708" s="307"/>
      <c r="AL3708" s="308"/>
    </row>
    <row r="3709" spans="34:38" ht="14.4">
      <c r="AH3709" s="306"/>
      <c r="AI3709" s="305"/>
      <c r="AJ3709" s="305"/>
      <c r="AK3709" s="307"/>
      <c r="AL3709" s="308"/>
    </row>
    <row r="3710" spans="34:38" ht="14.4">
      <c r="AH3710" s="306"/>
      <c r="AI3710" s="305"/>
      <c r="AJ3710" s="305"/>
      <c r="AK3710" s="307"/>
      <c r="AL3710" s="308"/>
    </row>
    <row r="3711" spans="34:38" ht="14.4">
      <c r="AH3711" s="306"/>
      <c r="AI3711" s="305"/>
      <c r="AJ3711" s="305"/>
      <c r="AK3711" s="307"/>
      <c r="AL3711" s="308"/>
    </row>
    <row r="3712" spans="34:38" ht="14.4">
      <c r="AH3712" s="306"/>
      <c r="AI3712" s="305"/>
      <c r="AJ3712" s="305"/>
      <c r="AK3712" s="307"/>
      <c r="AL3712" s="308"/>
    </row>
    <row r="3713" spans="34:38" ht="14.4">
      <c r="AH3713" s="306"/>
      <c r="AI3713" s="305"/>
      <c r="AJ3713" s="305"/>
      <c r="AK3713" s="307"/>
      <c r="AL3713" s="308"/>
    </row>
    <row r="3714" spans="34:38" ht="14.4">
      <c r="AH3714" s="306"/>
      <c r="AI3714" s="305"/>
      <c r="AJ3714" s="305"/>
      <c r="AK3714" s="307"/>
      <c r="AL3714" s="308"/>
    </row>
    <row r="3715" spans="34:38" ht="14.4">
      <c r="AH3715" s="306"/>
      <c r="AI3715" s="305"/>
      <c r="AJ3715" s="305"/>
      <c r="AK3715" s="307"/>
      <c r="AL3715" s="308"/>
    </row>
    <row r="3716" spans="34:38" ht="14.4">
      <c r="AH3716" s="306"/>
      <c r="AI3716" s="305"/>
      <c r="AJ3716" s="305"/>
      <c r="AK3716" s="307"/>
      <c r="AL3716" s="308"/>
    </row>
    <row r="3717" spans="34:38" ht="14.4">
      <c r="AH3717" s="306"/>
      <c r="AI3717" s="305"/>
      <c r="AJ3717" s="305"/>
      <c r="AK3717" s="307"/>
      <c r="AL3717" s="308"/>
    </row>
    <row r="3718" spans="34:38" ht="14.4">
      <c r="AH3718" s="306"/>
      <c r="AI3718" s="305"/>
      <c r="AJ3718" s="305"/>
      <c r="AK3718" s="307"/>
      <c r="AL3718" s="308"/>
    </row>
    <row r="3719" spans="34:38" ht="14.4">
      <c r="AH3719" s="306"/>
      <c r="AI3719" s="305"/>
      <c r="AJ3719" s="305"/>
      <c r="AK3719" s="307"/>
      <c r="AL3719" s="308"/>
    </row>
    <row r="3720" spans="34:38" ht="14.4">
      <c r="AH3720" s="306"/>
      <c r="AI3720" s="305"/>
      <c r="AJ3720" s="305"/>
      <c r="AK3720" s="307"/>
      <c r="AL3720" s="308"/>
    </row>
    <row r="3721" spans="34:38" ht="14.4">
      <c r="AH3721" s="306"/>
      <c r="AI3721" s="305"/>
      <c r="AJ3721" s="305"/>
      <c r="AK3721" s="307"/>
      <c r="AL3721" s="308"/>
    </row>
    <row r="3722" spans="34:38" ht="14.4">
      <c r="AH3722" s="306"/>
      <c r="AI3722" s="305"/>
      <c r="AJ3722" s="305"/>
      <c r="AK3722" s="307"/>
      <c r="AL3722" s="308"/>
    </row>
    <row r="3723" spans="34:38" ht="14.4">
      <c r="AH3723" s="306"/>
      <c r="AI3723" s="305"/>
      <c r="AJ3723" s="305"/>
      <c r="AK3723" s="307"/>
      <c r="AL3723" s="308"/>
    </row>
    <row r="3724" spans="34:38" ht="14.4">
      <c r="AH3724" s="306"/>
      <c r="AI3724" s="305"/>
      <c r="AJ3724" s="305"/>
      <c r="AK3724" s="307"/>
      <c r="AL3724" s="308"/>
    </row>
    <row r="3725" spans="34:38" ht="14.4">
      <c r="AH3725" s="306"/>
      <c r="AI3725" s="305"/>
      <c r="AJ3725" s="305"/>
      <c r="AK3725" s="307"/>
      <c r="AL3725" s="308"/>
    </row>
    <row r="3726" spans="34:38" ht="14.4">
      <c r="AH3726" s="306"/>
      <c r="AI3726" s="305"/>
      <c r="AJ3726" s="305"/>
      <c r="AK3726" s="307"/>
      <c r="AL3726" s="308"/>
    </row>
    <row r="3727" spans="34:38" ht="14.4">
      <c r="AH3727" s="306"/>
      <c r="AI3727" s="305"/>
      <c r="AJ3727" s="305"/>
      <c r="AK3727" s="307"/>
      <c r="AL3727" s="308"/>
    </row>
    <row r="3728" spans="34:38" ht="14.4">
      <c r="AH3728" s="306"/>
      <c r="AI3728" s="305"/>
      <c r="AJ3728" s="305"/>
      <c r="AK3728" s="307"/>
      <c r="AL3728" s="308"/>
    </row>
    <row r="3729" spans="34:38" ht="14.4">
      <c r="AH3729" s="306"/>
      <c r="AI3729" s="305"/>
      <c r="AJ3729" s="305"/>
      <c r="AK3729" s="307"/>
      <c r="AL3729" s="308"/>
    </row>
    <row r="3730" spans="34:38" ht="14.4">
      <c r="AH3730" s="306"/>
      <c r="AI3730" s="305"/>
      <c r="AJ3730" s="305"/>
      <c r="AK3730" s="307"/>
      <c r="AL3730" s="308"/>
    </row>
    <row r="3731" spans="34:38" ht="14.4">
      <c r="AH3731" s="306"/>
      <c r="AI3731" s="305"/>
      <c r="AJ3731" s="305"/>
      <c r="AK3731" s="307"/>
      <c r="AL3731" s="308"/>
    </row>
    <row r="3732" spans="34:38" ht="14.4">
      <c r="AH3732" s="306"/>
      <c r="AI3732" s="305"/>
      <c r="AJ3732" s="305"/>
      <c r="AK3732" s="307"/>
      <c r="AL3732" s="308"/>
    </row>
    <row r="3733" spans="34:38" ht="14.4">
      <c r="AH3733" s="306"/>
      <c r="AI3733" s="305"/>
      <c r="AJ3733" s="305"/>
      <c r="AK3733" s="307"/>
      <c r="AL3733" s="308"/>
    </row>
    <row r="3734" spans="34:38" ht="14.4">
      <c r="AH3734" s="306"/>
      <c r="AI3734" s="305"/>
      <c r="AJ3734" s="305"/>
      <c r="AK3734" s="307"/>
      <c r="AL3734" s="308"/>
    </row>
    <row r="3735" spans="34:38" ht="14.4">
      <c r="AH3735" s="306"/>
      <c r="AI3735" s="305"/>
      <c r="AJ3735" s="305"/>
      <c r="AK3735" s="307"/>
      <c r="AL3735" s="308"/>
    </row>
    <row r="3736" spans="34:38" ht="14.4">
      <c r="AH3736" s="306"/>
      <c r="AI3736" s="305"/>
      <c r="AJ3736" s="305"/>
      <c r="AK3736" s="307"/>
      <c r="AL3736" s="308"/>
    </row>
    <row r="3737" spans="34:38" ht="14.4">
      <c r="AH3737" s="306"/>
      <c r="AI3737" s="305"/>
      <c r="AJ3737" s="305"/>
      <c r="AK3737" s="307"/>
      <c r="AL3737" s="308"/>
    </row>
    <row r="3738" spans="34:38" ht="14.4">
      <c r="AH3738" s="306"/>
      <c r="AI3738" s="305"/>
      <c r="AJ3738" s="305"/>
      <c r="AK3738" s="307"/>
      <c r="AL3738" s="308"/>
    </row>
    <row r="3739" spans="34:38" ht="14.4">
      <c r="AH3739" s="306"/>
      <c r="AI3739" s="305"/>
      <c r="AJ3739" s="305"/>
      <c r="AK3739" s="307"/>
      <c r="AL3739" s="308"/>
    </row>
    <row r="3740" spans="34:38" ht="14.4">
      <c r="AH3740" s="306"/>
      <c r="AI3740" s="305"/>
      <c r="AJ3740" s="305"/>
      <c r="AK3740" s="307"/>
      <c r="AL3740" s="308"/>
    </row>
    <row r="3741" spans="34:38" ht="14.4">
      <c r="AH3741" s="306"/>
      <c r="AI3741" s="305"/>
      <c r="AJ3741" s="305"/>
      <c r="AK3741" s="307"/>
      <c r="AL3741" s="308"/>
    </row>
    <row r="3742" spans="34:38" ht="14.4">
      <c r="AH3742" s="306"/>
      <c r="AI3742" s="305"/>
      <c r="AJ3742" s="305"/>
      <c r="AK3742" s="307"/>
      <c r="AL3742" s="308"/>
    </row>
    <row r="3743" spans="34:38" ht="14.4">
      <c r="AH3743" s="306"/>
      <c r="AI3743" s="305"/>
      <c r="AJ3743" s="305"/>
      <c r="AK3743" s="307"/>
      <c r="AL3743" s="308"/>
    </row>
    <row r="3744" spans="34:38" ht="14.4">
      <c r="AH3744" s="306"/>
      <c r="AI3744" s="305"/>
      <c r="AJ3744" s="305"/>
      <c r="AK3744" s="307"/>
      <c r="AL3744" s="308"/>
    </row>
    <row r="3745" spans="34:38" ht="14.4">
      <c r="AH3745" s="306"/>
      <c r="AI3745" s="305"/>
      <c r="AJ3745" s="305"/>
      <c r="AK3745" s="307"/>
      <c r="AL3745" s="308"/>
    </row>
    <row r="3746" spans="34:38" ht="14.4">
      <c r="AH3746" s="306"/>
      <c r="AI3746" s="305"/>
      <c r="AJ3746" s="305"/>
      <c r="AK3746" s="307"/>
      <c r="AL3746" s="308"/>
    </row>
    <row r="3747" spans="34:38" ht="14.4">
      <c r="AH3747" s="306"/>
      <c r="AI3747" s="305"/>
      <c r="AJ3747" s="305"/>
      <c r="AK3747" s="307"/>
      <c r="AL3747" s="308"/>
    </row>
    <row r="3748" spans="34:38" ht="14.4">
      <c r="AH3748" s="306"/>
      <c r="AI3748" s="305"/>
      <c r="AJ3748" s="305"/>
      <c r="AK3748" s="307"/>
      <c r="AL3748" s="308"/>
    </row>
    <row r="3749" spans="34:38" ht="14.4">
      <c r="AH3749" s="306"/>
      <c r="AI3749" s="305"/>
      <c r="AJ3749" s="305"/>
      <c r="AK3749" s="307"/>
      <c r="AL3749" s="308"/>
    </row>
    <row r="3750" spans="34:38" ht="14.4">
      <c r="AH3750" s="306"/>
      <c r="AI3750" s="305"/>
      <c r="AJ3750" s="305"/>
      <c r="AK3750" s="307"/>
      <c r="AL3750" s="308"/>
    </row>
    <row r="3751" spans="34:38" ht="14.4">
      <c r="AH3751" s="306"/>
      <c r="AI3751" s="305"/>
      <c r="AJ3751" s="305"/>
      <c r="AK3751" s="307"/>
      <c r="AL3751" s="308"/>
    </row>
    <row r="3752" spans="34:38" ht="14.4">
      <c r="AH3752" s="306"/>
      <c r="AI3752" s="305"/>
      <c r="AJ3752" s="305"/>
      <c r="AK3752" s="307"/>
      <c r="AL3752" s="308"/>
    </row>
    <row r="3753" spans="34:38" ht="14.4">
      <c r="AH3753" s="306"/>
      <c r="AI3753" s="305"/>
      <c r="AJ3753" s="305"/>
      <c r="AK3753" s="307"/>
      <c r="AL3753" s="308"/>
    </row>
    <row r="3754" spans="34:38" ht="14.4">
      <c r="AH3754" s="306"/>
      <c r="AI3754" s="305"/>
      <c r="AJ3754" s="305"/>
      <c r="AK3754" s="307"/>
      <c r="AL3754" s="308"/>
    </row>
    <row r="3755" spans="34:38" ht="14.4">
      <c r="AH3755" s="306"/>
      <c r="AI3755" s="305"/>
      <c r="AJ3755" s="305"/>
      <c r="AK3755" s="307"/>
      <c r="AL3755" s="308"/>
    </row>
    <row r="3756" spans="34:38" ht="14.4">
      <c r="AH3756" s="306"/>
      <c r="AI3756" s="305"/>
      <c r="AJ3756" s="305"/>
      <c r="AK3756" s="307"/>
      <c r="AL3756" s="308"/>
    </row>
    <row r="3757" spans="34:38" ht="14.4">
      <c r="AH3757" s="306"/>
      <c r="AI3757" s="305"/>
      <c r="AJ3757" s="305"/>
      <c r="AK3757" s="307"/>
      <c r="AL3757" s="308"/>
    </row>
    <row r="3758" spans="34:38" ht="14.4">
      <c r="AH3758" s="306"/>
      <c r="AI3758" s="305"/>
      <c r="AJ3758" s="305"/>
      <c r="AK3758" s="307"/>
      <c r="AL3758" s="308"/>
    </row>
    <row r="3759" spans="34:38" ht="14.4">
      <c r="AH3759" s="306"/>
      <c r="AI3759" s="305"/>
      <c r="AJ3759" s="305"/>
      <c r="AK3759" s="307"/>
      <c r="AL3759" s="308"/>
    </row>
    <row r="3760" spans="34:38" ht="14.4">
      <c r="AH3760" s="306"/>
      <c r="AI3760" s="305"/>
      <c r="AJ3760" s="305"/>
      <c r="AK3760" s="307"/>
      <c r="AL3760" s="308"/>
    </row>
    <row r="3761" spans="34:38" ht="14.4">
      <c r="AH3761" s="306"/>
      <c r="AI3761" s="305"/>
      <c r="AJ3761" s="305"/>
      <c r="AK3761" s="307"/>
      <c r="AL3761" s="308"/>
    </row>
    <row r="3762" spans="34:38" ht="14.4">
      <c r="AH3762" s="306"/>
      <c r="AI3762" s="305"/>
      <c r="AJ3762" s="305"/>
      <c r="AK3762" s="307"/>
      <c r="AL3762" s="308"/>
    </row>
    <row r="3763" spans="34:38" ht="14.4">
      <c r="AH3763" s="306"/>
      <c r="AI3763" s="305"/>
      <c r="AJ3763" s="305"/>
      <c r="AK3763" s="307"/>
      <c r="AL3763" s="308"/>
    </row>
    <row r="3764" spans="34:38" ht="14.4">
      <c r="AH3764" s="306"/>
      <c r="AI3764" s="305"/>
      <c r="AJ3764" s="305"/>
      <c r="AK3764" s="307"/>
      <c r="AL3764" s="308"/>
    </row>
    <row r="3765" spans="34:38" ht="14.4">
      <c r="AH3765" s="306"/>
      <c r="AI3765" s="305"/>
      <c r="AJ3765" s="305"/>
      <c r="AK3765" s="307"/>
      <c r="AL3765" s="308"/>
    </row>
    <row r="3766" spans="34:38" ht="14.4">
      <c r="AH3766" s="306"/>
      <c r="AI3766" s="305"/>
      <c r="AJ3766" s="305"/>
      <c r="AK3766" s="307"/>
      <c r="AL3766" s="308"/>
    </row>
    <row r="3767" spans="34:38" ht="14.4">
      <c r="AH3767" s="306"/>
      <c r="AI3767" s="305"/>
      <c r="AJ3767" s="305"/>
      <c r="AK3767" s="307"/>
      <c r="AL3767" s="308"/>
    </row>
    <row r="3768" spans="34:38" ht="14.4">
      <c r="AH3768" s="306"/>
      <c r="AI3768" s="305"/>
      <c r="AJ3768" s="305"/>
      <c r="AK3768" s="307"/>
      <c r="AL3768" s="308"/>
    </row>
    <row r="3769" spans="34:38" ht="14.4">
      <c r="AH3769" s="306"/>
      <c r="AI3769" s="305"/>
      <c r="AJ3769" s="305"/>
      <c r="AK3769" s="307"/>
      <c r="AL3769" s="308"/>
    </row>
    <row r="3770" spans="34:38" ht="14.4">
      <c r="AH3770" s="306"/>
      <c r="AI3770" s="305"/>
      <c r="AJ3770" s="305"/>
      <c r="AK3770" s="307"/>
      <c r="AL3770" s="308"/>
    </row>
    <row r="3771" spans="34:38" ht="14.4">
      <c r="AH3771" s="306"/>
      <c r="AI3771" s="305"/>
      <c r="AJ3771" s="305"/>
      <c r="AK3771" s="307"/>
      <c r="AL3771" s="308"/>
    </row>
    <row r="3772" spans="34:38" ht="14.4">
      <c r="AH3772" s="306"/>
      <c r="AI3772" s="305"/>
      <c r="AJ3772" s="305"/>
      <c r="AK3772" s="307"/>
      <c r="AL3772" s="308"/>
    </row>
    <row r="3773" spans="34:38" ht="14.4">
      <c r="AH3773" s="306"/>
      <c r="AI3773" s="305"/>
      <c r="AJ3773" s="305"/>
      <c r="AK3773" s="307"/>
      <c r="AL3773" s="308"/>
    </row>
    <row r="3774" spans="34:38" ht="14.4">
      <c r="AH3774" s="306"/>
      <c r="AI3774" s="305"/>
      <c r="AJ3774" s="305"/>
      <c r="AK3774" s="307"/>
      <c r="AL3774" s="308"/>
    </row>
    <row r="3775" spans="34:38" ht="14.4">
      <c r="AH3775" s="306"/>
      <c r="AI3775" s="305"/>
      <c r="AJ3775" s="305"/>
      <c r="AK3775" s="307"/>
      <c r="AL3775" s="308"/>
    </row>
    <row r="3776" spans="34:38" ht="14.4">
      <c r="AH3776" s="306"/>
      <c r="AI3776" s="305"/>
      <c r="AJ3776" s="305"/>
      <c r="AK3776" s="307"/>
      <c r="AL3776" s="308"/>
    </row>
    <row r="3777" spans="34:38" ht="14.4">
      <c r="AH3777" s="306"/>
      <c r="AI3777" s="305"/>
      <c r="AJ3777" s="305"/>
      <c r="AK3777" s="307"/>
      <c r="AL3777" s="308"/>
    </row>
    <row r="3778" spans="34:38" ht="14.4">
      <c r="AH3778" s="306"/>
      <c r="AI3778" s="305"/>
      <c r="AJ3778" s="305"/>
      <c r="AK3778" s="307"/>
      <c r="AL3778" s="308"/>
    </row>
    <row r="3779" spans="34:38" ht="14.4">
      <c r="AH3779" s="306"/>
      <c r="AI3779" s="305"/>
      <c r="AJ3779" s="305"/>
      <c r="AK3779" s="307"/>
      <c r="AL3779" s="308"/>
    </row>
    <row r="3780" spans="34:38" ht="14.4">
      <c r="AH3780" s="306"/>
      <c r="AI3780" s="305"/>
      <c r="AJ3780" s="305"/>
      <c r="AK3780" s="307"/>
      <c r="AL3780" s="308"/>
    </row>
    <row r="3781" spans="34:38" ht="14.4">
      <c r="AH3781" s="306"/>
      <c r="AI3781" s="305"/>
      <c r="AJ3781" s="305"/>
      <c r="AK3781" s="307"/>
      <c r="AL3781" s="308"/>
    </row>
    <row r="3782" spans="34:38" ht="14.4">
      <c r="AH3782" s="306"/>
      <c r="AI3782" s="305"/>
      <c r="AJ3782" s="305"/>
      <c r="AK3782" s="307"/>
      <c r="AL3782" s="308"/>
    </row>
    <row r="3783" spans="34:38" ht="14.4">
      <c r="AH3783" s="306"/>
      <c r="AI3783" s="305"/>
      <c r="AJ3783" s="305"/>
      <c r="AK3783" s="307"/>
      <c r="AL3783" s="308"/>
    </row>
    <row r="3784" spans="34:38" ht="14.4">
      <c r="AH3784" s="306"/>
      <c r="AI3784" s="305"/>
      <c r="AJ3784" s="305"/>
      <c r="AK3784" s="307"/>
      <c r="AL3784" s="308"/>
    </row>
    <row r="3785" spans="34:38" ht="14.4">
      <c r="AH3785" s="306"/>
      <c r="AI3785" s="305"/>
      <c r="AJ3785" s="305"/>
      <c r="AK3785" s="307"/>
      <c r="AL3785" s="308"/>
    </row>
    <row r="3786" spans="34:38" ht="14.4">
      <c r="AH3786" s="306"/>
      <c r="AI3786" s="305"/>
      <c r="AJ3786" s="305"/>
      <c r="AK3786" s="307"/>
      <c r="AL3786" s="308"/>
    </row>
    <row r="3787" spans="34:38" ht="14.4">
      <c r="AH3787" s="306"/>
      <c r="AI3787" s="305"/>
      <c r="AJ3787" s="305"/>
      <c r="AK3787" s="307"/>
      <c r="AL3787" s="308"/>
    </row>
    <row r="3788" spans="34:38" ht="14.4">
      <c r="AH3788" s="306"/>
      <c r="AI3788" s="305"/>
      <c r="AJ3788" s="305"/>
      <c r="AK3788" s="307"/>
      <c r="AL3788" s="308"/>
    </row>
    <row r="3789" spans="34:38" ht="14.4">
      <c r="AH3789" s="306"/>
      <c r="AI3789" s="305"/>
      <c r="AJ3789" s="305"/>
      <c r="AK3789" s="307"/>
      <c r="AL3789" s="308"/>
    </row>
    <row r="3790" spans="34:38" ht="14.4">
      <c r="AH3790" s="306"/>
      <c r="AI3790" s="305"/>
      <c r="AJ3790" s="305"/>
      <c r="AK3790" s="307"/>
      <c r="AL3790" s="308"/>
    </row>
    <row r="3791" spans="34:38" ht="14.4">
      <c r="AH3791" s="306"/>
      <c r="AI3791" s="305"/>
      <c r="AJ3791" s="305"/>
      <c r="AK3791" s="307"/>
      <c r="AL3791" s="308"/>
    </row>
    <row r="3792" spans="34:38" ht="14.4">
      <c r="AH3792" s="306"/>
      <c r="AI3792" s="305"/>
      <c r="AJ3792" s="305"/>
      <c r="AK3792" s="307"/>
      <c r="AL3792" s="308"/>
    </row>
    <row r="3793" spans="34:38" ht="14.4">
      <c r="AH3793" s="306"/>
      <c r="AI3793" s="305"/>
      <c r="AJ3793" s="305"/>
      <c r="AK3793" s="307"/>
      <c r="AL3793" s="308"/>
    </row>
    <row r="3794" spans="34:38" ht="14.4">
      <c r="AH3794" s="306"/>
      <c r="AI3794" s="305"/>
      <c r="AJ3794" s="305"/>
      <c r="AK3794" s="307"/>
      <c r="AL3794" s="308"/>
    </row>
    <row r="3795" spans="34:38" ht="14.4">
      <c r="AH3795" s="306"/>
      <c r="AI3795" s="305"/>
      <c r="AJ3795" s="305"/>
      <c r="AK3795" s="307"/>
      <c r="AL3795" s="308"/>
    </row>
    <row r="3796" spans="34:38" ht="14.4">
      <c r="AH3796" s="306"/>
      <c r="AI3796" s="305"/>
      <c r="AJ3796" s="305"/>
      <c r="AK3796" s="307"/>
      <c r="AL3796" s="308"/>
    </row>
    <row r="3797" spans="34:38" ht="14.4">
      <c r="AH3797" s="306"/>
      <c r="AI3797" s="305"/>
      <c r="AJ3797" s="305"/>
      <c r="AK3797" s="307"/>
      <c r="AL3797" s="308"/>
    </row>
    <row r="3798" spans="34:38" ht="14.4">
      <c r="AH3798" s="306"/>
      <c r="AI3798" s="305"/>
      <c r="AJ3798" s="305"/>
      <c r="AK3798" s="307"/>
      <c r="AL3798" s="308"/>
    </row>
    <row r="3799" spans="34:38" ht="14.4">
      <c r="AH3799" s="306"/>
      <c r="AI3799" s="305"/>
      <c r="AJ3799" s="305"/>
      <c r="AK3799" s="307"/>
      <c r="AL3799" s="308"/>
    </row>
    <row r="3800" spans="34:38" ht="14.4">
      <c r="AH3800" s="306"/>
      <c r="AI3800" s="305"/>
      <c r="AJ3800" s="305"/>
      <c r="AK3800" s="307"/>
      <c r="AL3800" s="308"/>
    </row>
    <row r="3801" spans="34:38" ht="14.4">
      <c r="AH3801" s="306"/>
      <c r="AI3801" s="305"/>
      <c r="AJ3801" s="305"/>
      <c r="AK3801" s="307"/>
      <c r="AL3801" s="308"/>
    </row>
    <row r="3802" spans="34:38" ht="14.4">
      <c r="AH3802" s="306"/>
      <c r="AI3802" s="305"/>
      <c r="AJ3802" s="305"/>
      <c r="AK3802" s="307"/>
      <c r="AL3802" s="308"/>
    </row>
    <row r="3803" spans="34:38" ht="14.4">
      <c r="AH3803" s="306"/>
      <c r="AI3803" s="305"/>
      <c r="AJ3803" s="305"/>
      <c r="AK3803" s="307"/>
      <c r="AL3803" s="308"/>
    </row>
    <row r="3804" spans="34:38" ht="14.4">
      <c r="AH3804" s="306"/>
      <c r="AI3804" s="305"/>
      <c r="AJ3804" s="305"/>
      <c r="AK3804" s="307"/>
      <c r="AL3804" s="308"/>
    </row>
    <row r="3805" spans="34:38" ht="14.4">
      <c r="AH3805" s="306"/>
      <c r="AI3805" s="305"/>
      <c r="AJ3805" s="305"/>
      <c r="AK3805" s="307"/>
      <c r="AL3805" s="308"/>
    </row>
    <row r="3806" spans="34:38" ht="14.4">
      <c r="AH3806" s="306"/>
      <c r="AI3806" s="305"/>
      <c r="AJ3806" s="305"/>
      <c r="AK3806" s="307"/>
      <c r="AL3806" s="308"/>
    </row>
    <row r="3807" spans="34:38" ht="14.4">
      <c r="AH3807" s="306"/>
      <c r="AI3807" s="305"/>
      <c r="AJ3807" s="305"/>
      <c r="AK3807" s="307"/>
      <c r="AL3807" s="308"/>
    </row>
    <row r="3808" spans="34:38" ht="14.4">
      <c r="AH3808" s="306"/>
      <c r="AI3808" s="305"/>
      <c r="AJ3808" s="305"/>
      <c r="AK3808" s="307"/>
      <c r="AL3808" s="308"/>
    </row>
    <row r="3809" spans="34:38" ht="14.4">
      <c r="AH3809" s="306"/>
      <c r="AI3809" s="305"/>
      <c r="AJ3809" s="305"/>
      <c r="AK3809" s="307"/>
      <c r="AL3809" s="308"/>
    </row>
    <row r="3810" spans="34:38" ht="14.4">
      <c r="AH3810" s="306"/>
      <c r="AI3810" s="305"/>
      <c r="AJ3810" s="305"/>
      <c r="AK3810" s="307"/>
      <c r="AL3810" s="308"/>
    </row>
    <row r="3811" spans="34:38" ht="14.4">
      <c r="AH3811" s="306"/>
      <c r="AI3811" s="305"/>
      <c r="AJ3811" s="305"/>
      <c r="AK3811" s="307"/>
      <c r="AL3811" s="308"/>
    </row>
    <row r="3812" spans="34:38" ht="14.4">
      <c r="AH3812" s="306"/>
      <c r="AI3812" s="305"/>
      <c r="AJ3812" s="305"/>
      <c r="AK3812" s="307"/>
      <c r="AL3812" s="308"/>
    </row>
    <row r="3813" spans="34:38" ht="14.4">
      <c r="AH3813" s="306"/>
      <c r="AI3813" s="305"/>
      <c r="AJ3813" s="305"/>
      <c r="AK3813" s="307"/>
      <c r="AL3813" s="308"/>
    </row>
    <row r="3814" spans="34:38" ht="14.4">
      <c r="AH3814" s="306"/>
      <c r="AI3814" s="305"/>
      <c r="AJ3814" s="305"/>
      <c r="AK3814" s="307"/>
      <c r="AL3814" s="308"/>
    </row>
    <row r="3815" spans="34:38" ht="14.4">
      <c r="AH3815" s="306"/>
      <c r="AI3815" s="305"/>
      <c r="AJ3815" s="305"/>
      <c r="AK3815" s="307"/>
      <c r="AL3815" s="308"/>
    </row>
    <row r="3816" spans="34:38" ht="14.4">
      <c r="AH3816" s="306"/>
      <c r="AI3816" s="305"/>
      <c r="AJ3816" s="305"/>
      <c r="AK3816" s="307"/>
      <c r="AL3816" s="308"/>
    </row>
    <row r="3817" spans="34:38" ht="14.4">
      <c r="AH3817" s="306"/>
      <c r="AI3817" s="305"/>
      <c r="AJ3817" s="305"/>
      <c r="AK3817" s="307"/>
      <c r="AL3817" s="308"/>
    </row>
    <row r="3818" spans="34:38" ht="14.4">
      <c r="AH3818" s="306"/>
      <c r="AI3818" s="305"/>
      <c r="AJ3818" s="305"/>
      <c r="AK3818" s="307"/>
      <c r="AL3818" s="308"/>
    </row>
    <row r="3819" spans="34:38" ht="14.4">
      <c r="AH3819" s="306"/>
      <c r="AI3819" s="305"/>
      <c r="AJ3819" s="305"/>
      <c r="AK3819" s="307"/>
      <c r="AL3819" s="308"/>
    </row>
    <row r="3820" spans="34:38" ht="14.4">
      <c r="AH3820" s="306"/>
      <c r="AI3820" s="305"/>
      <c r="AJ3820" s="305"/>
      <c r="AK3820" s="307"/>
      <c r="AL3820" s="308"/>
    </row>
    <row r="3821" spans="34:38" ht="14.4">
      <c r="AH3821" s="306"/>
      <c r="AI3821" s="305"/>
      <c r="AJ3821" s="305"/>
      <c r="AK3821" s="307"/>
      <c r="AL3821" s="308"/>
    </row>
    <row r="3822" spans="34:38" ht="14.4">
      <c r="AH3822" s="306"/>
      <c r="AI3822" s="305"/>
      <c r="AJ3822" s="305"/>
      <c r="AK3822" s="307"/>
      <c r="AL3822" s="308"/>
    </row>
    <row r="3823" spans="34:38" ht="14.4">
      <c r="AH3823" s="306"/>
      <c r="AI3823" s="305"/>
      <c r="AJ3823" s="305"/>
      <c r="AK3823" s="307"/>
      <c r="AL3823" s="308"/>
    </row>
    <row r="3824" spans="34:38" ht="14.4">
      <c r="AH3824" s="306"/>
      <c r="AI3824" s="305"/>
      <c r="AJ3824" s="305"/>
      <c r="AK3824" s="307"/>
      <c r="AL3824" s="308"/>
    </row>
    <row r="3825" spans="34:38" ht="14.4">
      <c r="AH3825" s="306"/>
      <c r="AI3825" s="305"/>
      <c r="AJ3825" s="305"/>
      <c r="AK3825" s="307"/>
      <c r="AL3825" s="308"/>
    </row>
    <row r="3826" spans="34:38" ht="14.4">
      <c r="AH3826" s="306"/>
      <c r="AI3826" s="305"/>
      <c r="AJ3826" s="305"/>
      <c r="AK3826" s="307"/>
      <c r="AL3826" s="308"/>
    </row>
    <row r="3827" spans="34:38" ht="14.4">
      <c r="AH3827" s="306"/>
      <c r="AI3827" s="305"/>
      <c r="AJ3827" s="305"/>
      <c r="AK3827" s="307"/>
      <c r="AL3827" s="308"/>
    </row>
    <row r="3828" spans="34:38" ht="14.4">
      <c r="AH3828" s="306"/>
      <c r="AI3828" s="305"/>
      <c r="AJ3828" s="305"/>
      <c r="AK3828" s="307"/>
      <c r="AL3828" s="308"/>
    </row>
    <row r="3829" spans="34:38" ht="14.4">
      <c r="AH3829" s="306"/>
      <c r="AI3829" s="305"/>
      <c r="AJ3829" s="305"/>
      <c r="AK3829" s="307"/>
      <c r="AL3829" s="308"/>
    </row>
    <row r="3830" spans="34:38" ht="14.4">
      <c r="AH3830" s="306"/>
      <c r="AI3830" s="305"/>
      <c r="AJ3830" s="305"/>
      <c r="AK3830" s="307"/>
      <c r="AL3830" s="308"/>
    </row>
    <row r="3831" spans="34:38" ht="14.4">
      <c r="AH3831" s="306"/>
      <c r="AI3831" s="305"/>
      <c r="AJ3831" s="305"/>
      <c r="AK3831" s="307"/>
      <c r="AL3831" s="308"/>
    </row>
    <row r="3832" spans="34:38" ht="14.4">
      <c r="AH3832" s="306"/>
      <c r="AI3832" s="305"/>
      <c r="AJ3832" s="305"/>
      <c r="AK3832" s="307"/>
      <c r="AL3832" s="308"/>
    </row>
    <row r="3833" spans="34:38" ht="14.4">
      <c r="AH3833" s="306"/>
      <c r="AI3833" s="305"/>
      <c r="AJ3833" s="305"/>
      <c r="AK3833" s="307"/>
      <c r="AL3833" s="308"/>
    </row>
    <row r="3834" spans="34:38" ht="14.4">
      <c r="AH3834" s="306"/>
      <c r="AI3834" s="305"/>
      <c r="AJ3834" s="305"/>
      <c r="AK3834" s="307"/>
      <c r="AL3834" s="308"/>
    </row>
    <row r="3835" spans="34:38" ht="14.4">
      <c r="AH3835" s="306"/>
      <c r="AI3835" s="305"/>
      <c r="AJ3835" s="305"/>
      <c r="AK3835" s="307"/>
      <c r="AL3835" s="308"/>
    </row>
    <row r="3836" spans="34:38" ht="14.4">
      <c r="AH3836" s="306"/>
      <c r="AI3836" s="305"/>
      <c r="AJ3836" s="305"/>
      <c r="AK3836" s="307"/>
      <c r="AL3836" s="308"/>
    </row>
    <row r="3837" spans="34:38" ht="14.4">
      <c r="AH3837" s="306"/>
      <c r="AI3837" s="305"/>
      <c r="AJ3837" s="305"/>
      <c r="AK3837" s="307"/>
      <c r="AL3837" s="308"/>
    </row>
    <row r="3838" spans="34:38" ht="14.4">
      <c r="AH3838" s="306"/>
      <c r="AI3838" s="305"/>
      <c r="AJ3838" s="305"/>
      <c r="AK3838" s="307"/>
      <c r="AL3838" s="308"/>
    </row>
    <row r="3839" spans="34:38" ht="14.4">
      <c r="AH3839" s="306"/>
      <c r="AI3839" s="305"/>
      <c r="AJ3839" s="305"/>
      <c r="AK3839" s="307"/>
      <c r="AL3839" s="308"/>
    </row>
    <row r="3840" spans="34:38" ht="14.4">
      <c r="AH3840" s="306"/>
      <c r="AI3840" s="305"/>
      <c r="AJ3840" s="305"/>
      <c r="AK3840" s="307"/>
      <c r="AL3840" s="308"/>
    </row>
    <row r="3841" spans="34:38" ht="14.4">
      <c r="AH3841" s="306"/>
      <c r="AI3841" s="305"/>
      <c r="AJ3841" s="305"/>
      <c r="AK3841" s="307"/>
      <c r="AL3841" s="308"/>
    </row>
    <row r="3842" spans="34:38" ht="14.4">
      <c r="AH3842" s="306"/>
      <c r="AI3842" s="305"/>
      <c r="AJ3842" s="305"/>
      <c r="AK3842" s="307"/>
      <c r="AL3842" s="308"/>
    </row>
    <row r="3843" spans="34:38" ht="14.4">
      <c r="AH3843" s="306"/>
      <c r="AI3843" s="305"/>
      <c r="AJ3843" s="305"/>
      <c r="AK3843" s="307"/>
      <c r="AL3843" s="308"/>
    </row>
    <row r="3844" spans="34:38" ht="14.4">
      <c r="AH3844" s="306"/>
      <c r="AI3844" s="305"/>
      <c r="AJ3844" s="305"/>
      <c r="AK3844" s="307"/>
      <c r="AL3844" s="308"/>
    </row>
    <row r="3845" spans="34:38" ht="14.4">
      <c r="AH3845" s="306"/>
      <c r="AI3845" s="305"/>
      <c r="AJ3845" s="305"/>
      <c r="AK3845" s="307"/>
      <c r="AL3845" s="308"/>
    </row>
    <row r="3846" spans="34:38" ht="14.4">
      <c r="AH3846" s="306"/>
      <c r="AI3846" s="305"/>
      <c r="AJ3846" s="305"/>
      <c r="AK3846" s="307"/>
      <c r="AL3846" s="308"/>
    </row>
    <row r="3847" spans="34:38" ht="14.4">
      <c r="AH3847" s="306"/>
      <c r="AI3847" s="305"/>
      <c r="AJ3847" s="305"/>
      <c r="AK3847" s="307"/>
      <c r="AL3847" s="308"/>
    </row>
    <row r="3848" spans="34:38" ht="14.4">
      <c r="AH3848" s="306"/>
      <c r="AI3848" s="305"/>
      <c r="AJ3848" s="305"/>
      <c r="AK3848" s="307"/>
      <c r="AL3848" s="308"/>
    </row>
    <row r="3849" spans="34:38" ht="14.4">
      <c r="AH3849" s="306"/>
      <c r="AI3849" s="305"/>
      <c r="AJ3849" s="305"/>
      <c r="AK3849" s="307"/>
      <c r="AL3849" s="308"/>
    </row>
    <row r="3850" spans="34:38" ht="14.4">
      <c r="AH3850" s="306"/>
      <c r="AI3850" s="305"/>
      <c r="AJ3850" s="305"/>
      <c r="AK3850" s="307"/>
      <c r="AL3850" s="308"/>
    </row>
    <row r="3851" spans="34:38" ht="14.4">
      <c r="AH3851" s="306"/>
      <c r="AI3851" s="305"/>
      <c r="AJ3851" s="305"/>
      <c r="AK3851" s="307"/>
      <c r="AL3851" s="308"/>
    </row>
    <row r="3852" spans="34:38" ht="14.4">
      <c r="AH3852" s="306"/>
      <c r="AI3852" s="305"/>
      <c r="AJ3852" s="305"/>
      <c r="AK3852" s="307"/>
      <c r="AL3852" s="308"/>
    </row>
    <row r="3853" spans="34:38" ht="14.4">
      <c r="AH3853" s="306"/>
      <c r="AI3853" s="305"/>
      <c r="AJ3853" s="305"/>
      <c r="AK3853" s="307"/>
      <c r="AL3853" s="308"/>
    </row>
    <row r="3854" spans="34:38" ht="14.4">
      <c r="AH3854" s="306"/>
      <c r="AI3854" s="305"/>
      <c r="AJ3854" s="305"/>
      <c r="AK3854" s="307"/>
      <c r="AL3854" s="308"/>
    </row>
    <row r="3855" spans="34:38" ht="14.4">
      <c r="AH3855" s="306"/>
      <c r="AI3855" s="305"/>
      <c r="AJ3855" s="305"/>
      <c r="AK3855" s="307"/>
      <c r="AL3855" s="308"/>
    </row>
    <row r="3856" spans="34:38" ht="14.4">
      <c r="AH3856" s="306"/>
      <c r="AI3856" s="305"/>
      <c r="AJ3856" s="305"/>
      <c r="AK3856" s="307"/>
      <c r="AL3856" s="308"/>
    </row>
    <row r="3857" spans="34:38" ht="14.4">
      <c r="AH3857" s="306"/>
      <c r="AI3857" s="305"/>
      <c r="AJ3857" s="305"/>
      <c r="AK3857" s="307"/>
      <c r="AL3857" s="308"/>
    </row>
    <row r="3858" spans="34:38" ht="14.4">
      <c r="AH3858" s="306"/>
      <c r="AI3858" s="305"/>
      <c r="AJ3858" s="305"/>
      <c r="AK3858" s="307"/>
      <c r="AL3858" s="308"/>
    </row>
    <row r="3859" spans="34:38" ht="14.4">
      <c r="AH3859" s="306"/>
      <c r="AI3859" s="305"/>
      <c r="AJ3859" s="305"/>
      <c r="AK3859" s="307"/>
      <c r="AL3859" s="308"/>
    </row>
    <row r="3860" spans="34:38" ht="14.4">
      <c r="AH3860" s="306"/>
      <c r="AI3860" s="305"/>
      <c r="AJ3860" s="305"/>
      <c r="AK3860" s="307"/>
      <c r="AL3860" s="308"/>
    </row>
    <row r="3861" spans="34:38" ht="14.4">
      <c r="AH3861" s="306"/>
      <c r="AI3861" s="305"/>
      <c r="AJ3861" s="305"/>
      <c r="AK3861" s="307"/>
      <c r="AL3861" s="308"/>
    </row>
    <row r="3862" spans="34:38" ht="14.4">
      <c r="AH3862" s="306"/>
      <c r="AI3862" s="305"/>
      <c r="AJ3862" s="305"/>
      <c r="AK3862" s="307"/>
      <c r="AL3862" s="308"/>
    </row>
    <row r="3863" spans="34:38" ht="14.4">
      <c r="AH3863" s="306"/>
      <c r="AI3863" s="305"/>
      <c r="AJ3863" s="305"/>
      <c r="AK3863" s="307"/>
      <c r="AL3863" s="308"/>
    </row>
    <row r="3864" spans="34:38" ht="14.4">
      <c r="AH3864" s="306"/>
      <c r="AI3864" s="305"/>
      <c r="AJ3864" s="305"/>
      <c r="AK3864" s="307"/>
      <c r="AL3864" s="308"/>
    </row>
    <row r="3865" spans="34:38" ht="14.4">
      <c r="AH3865" s="306"/>
      <c r="AI3865" s="305"/>
      <c r="AJ3865" s="305"/>
      <c r="AK3865" s="307"/>
      <c r="AL3865" s="308"/>
    </row>
    <row r="3866" spans="34:38" ht="14.4">
      <c r="AH3866" s="306"/>
      <c r="AI3866" s="305"/>
      <c r="AJ3866" s="305"/>
      <c r="AK3866" s="307"/>
      <c r="AL3866" s="308"/>
    </row>
    <row r="3867" spans="34:38" ht="14.4">
      <c r="AH3867" s="306"/>
      <c r="AI3867" s="305"/>
      <c r="AJ3867" s="305"/>
      <c r="AK3867" s="307"/>
      <c r="AL3867" s="308"/>
    </row>
    <row r="3868" spans="34:38" ht="14.4">
      <c r="AH3868" s="306"/>
      <c r="AI3868" s="305"/>
      <c r="AJ3868" s="305"/>
      <c r="AK3868" s="307"/>
      <c r="AL3868" s="308"/>
    </row>
    <row r="3869" spans="34:38" ht="14.4">
      <c r="AH3869" s="306"/>
      <c r="AI3869" s="305"/>
      <c r="AJ3869" s="305"/>
      <c r="AK3869" s="307"/>
      <c r="AL3869" s="308"/>
    </row>
    <row r="3870" spans="34:38" ht="14.4">
      <c r="AH3870" s="306"/>
      <c r="AI3870" s="305"/>
      <c r="AJ3870" s="305"/>
      <c r="AK3870" s="307"/>
      <c r="AL3870" s="308"/>
    </row>
    <row r="3871" spans="34:38" ht="14.4">
      <c r="AH3871" s="306"/>
      <c r="AI3871" s="305"/>
      <c r="AJ3871" s="305"/>
      <c r="AK3871" s="307"/>
      <c r="AL3871" s="308"/>
    </row>
    <row r="3872" spans="34:38" ht="14.4">
      <c r="AH3872" s="306"/>
      <c r="AI3872" s="305"/>
      <c r="AJ3872" s="305"/>
      <c r="AK3872" s="307"/>
      <c r="AL3872" s="308"/>
    </row>
    <row r="3873" spans="34:38" ht="14.4">
      <c r="AH3873" s="306"/>
      <c r="AI3873" s="305"/>
      <c r="AJ3873" s="305"/>
      <c r="AK3873" s="307"/>
      <c r="AL3873" s="308"/>
    </row>
    <row r="3874" spans="34:38" ht="14.4">
      <c r="AH3874" s="306"/>
      <c r="AI3874" s="305"/>
      <c r="AJ3874" s="305"/>
      <c r="AK3874" s="307"/>
      <c r="AL3874" s="308"/>
    </row>
    <row r="3875" spans="34:38" ht="14.4">
      <c r="AH3875" s="306"/>
      <c r="AI3875" s="305"/>
      <c r="AJ3875" s="305"/>
      <c r="AK3875" s="307"/>
      <c r="AL3875" s="308"/>
    </row>
    <row r="3876" spans="34:38" ht="14.4">
      <c r="AH3876" s="306"/>
      <c r="AI3876" s="305"/>
      <c r="AJ3876" s="305"/>
      <c r="AK3876" s="307"/>
      <c r="AL3876" s="308"/>
    </row>
    <row r="3877" spans="34:38" ht="14.4">
      <c r="AH3877" s="306"/>
      <c r="AI3877" s="305"/>
      <c r="AJ3877" s="305"/>
      <c r="AK3877" s="307"/>
      <c r="AL3877" s="308"/>
    </row>
    <row r="3878" spans="34:38" ht="14.4">
      <c r="AH3878" s="306"/>
      <c r="AI3878" s="305"/>
      <c r="AJ3878" s="305"/>
      <c r="AK3878" s="307"/>
      <c r="AL3878" s="308"/>
    </row>
    <row r="3879" spans="34:38" ht="14.4">
      <c r="AH3879" s="306"/>
      <c r="AI3879" s="305"/>
      <c r="AJ3879" s="305"/>
      <c r="AK3879" s="307"/>
      <c r="AL3879" s="308"/>
    </row>
    <row r="3880" spans="34:38" ht="14.4">
      <c r="AH3880" s="306"/>
      <c r="AI3880" s="305"/>
      <c r="AJ3880" s="305"/>
      <c r="AK3880" s="307"/>
      <c r="AL3880" s="308"/>
    </row>
    <row r="3881" spans="34:38" ht="14.4">
      <c r="AH3881" s="306"/>
      <c r="AI3881" s="305"/>
      <c r="AJ3881" s="305"/>
      <c r="AK3881" s="307"/>
      <c r="AL3881" s="308"/>
    </row>
    <row r="3882" spans="34:38" ht="14.4">
      <c r="AH3882" s="306"/>
      <c r="AI3882" s="305"/>
      <c r="AJ3882" s="305"/>
      <c r="AK3882" s="307"/>
      <c r="AL3882" s="308"/>
    </row>
    <row r="3883" spans="34:38" ht="14.4">
      <c r="AH3883" s="306"/>
      <c r="AI3883" s="305"/>
      <c r="AJ3883" s="305"/>
      <c r="AK3883" s="307"/>
      <c r="AL3883" s="308"/>
    </row>
    <row r="3884" spans="34:38" ht="14.4">
      <c r="AH3884" s="306"/>
      <c r="AI3884" s="305"/>
      <c r="AJ3884" s="305"/>
      <c r="AK3884" s="307"/>
      <c r="AL3884" s="308"/>
    </row>
    <row r="3885" spans="34:38" ht="14.4">
      <c r="AH3885" s="306"/>
      <c r="AI3885" s="305"/>
      <c r="AJ3885" s="305"/>
      <c r="AK3885" s="307"/>
      <c r="AL3885" s="308"/>
    </row>
    <row r="3886" spans="34:38" ht="14.4">
      <c r="AH3886" s="306"/>
      <c r="AI3886" s="305"/>
      <c r="AJ3886" s="305"/>
      <c r="AK3886" s="307"/>
      <c r="AL3886" s="308"/>
    </row>
    <row r="3887" spans="34:38" ht="14.4">
      <c r="AH3887" s="306"/>
      <c r="AI3887" s="305"/>
      <c r="AJ3887" s="305"/>
      <c r="AK3887" s="307"/>
      <c r="AL3887" s="308"/>
    </row>
    <row r="3888" spans="34:38" ht="14.4">
      <c r="AH3888" s="306"/>
      <c r="AI3888" s="305"/>
      <c r="AJ3888" s="305"/>
      <c r="AK3888" s="307"/>
      <c r="AL3888" s="308"/>
    </row>
    <row r="3889" spans="34:38" ht="14.4">
      <c r="AH3889" s="306"/>
      <c r="AI3889" s="305"/>
      <c r="AJ3889" s="305"/>
      <c r="AK3889" s="307"/>
      <c r="AL3889" s="308"/>
    </row>
    <row r="3890" spans="34:38" ht="14.4">
      <c r="AH3890" s="306"/>
      <c r="AI3890" s="305"/>
      <c r="AJ3890" s="305"/>
      <c r="AK3890" s="307"/>
      <c r="AL3890" s="308"/>
    </row>
    <row r="3891" spans="34:38" ht="14.4">
      <c r="AH3891" s="306"/>
      <c r="AI3891" s="305"/>
      <c r="AJ3891" s="305"/>
      <c r="AK3891" s="307"/>
      <c r="AL3891" s="308"/>
    </row>
    <row r="3892" spans="34:38" ht="14.4">
      <c r="AH3892" s="306"/>
      <c r="AI3892" s="305"/>
      <c r="AJ3892" s="305"/>
      <c r="AK3892" s="307"/>
      <c r="AL3892" s="308"/>
    </row>
    <row r="3893" spans="34:38" ht="14.4">
      <c r="AH3893" s="306"/>
      <c r="AI3893" s="305"/>
      <c r="AJ3893" s="305"/>
      <c r="AK3893" s="307"/>
      <c r="AL3893" s="308"/>
    </row>
    <row r="3894" spans="34:38" ht="14.4">
      <c r="AH3894" s="306"/>
      <c r="AI3894" s="305"/>
      <c r="AJ3894" s="305"/>
      <c r="AK3894" s="307"/>
      <c r="AL3894" s="308"/>
    </row>
    <row r="3895" spans="34:38" ht="14.4">
      <c r="AH3895" s="306"/>
      <c r="AI3895" s="305"/>
      <c r="AJ3895" s="305"/>
      <c r="AK3895" s="307"/>
      <c r="AL3895" s="308"/>
    </row>
    <row r="3896" spans="34:38" ht="14.4">
      <c r="AH3896" s="306"/>
      <c r="AI3896" s="305"/>
      <c r="AJ3896" s="305"/>
      <c r="AK3896" s="307"/>
      <c r="AL3896" s="308"/>
    </row>
    <row r="3897" spans="34:38" ht="14.4">
      <c r="AH3897" s="306"/>
      <c r="AI3897" s="305"/>
      <c r="AJ3897" s="305"/>
      <c r="AK3897" s="307"/>
      <c r="AL3897" s="308"/>
    </row>
    <row r="3898" spans="34:38" ht="14.4">
      <c r="AH3898" s="306"/>
      <c r="AI3898" s="305"/>
      <c r="AJ3898" s="305"/>
      <c r="AK3898" s="307"/>
      <c r="AL3898" s="308"/>
    </row>
    <row r="3899" spans="34:38" ht="14.4">
      <c r="AH3899" s="306"/>
      <c r="AI3899" s="305"/>
      <c r="AJ3899" s="305"/>
      <c r="AK3899" s="307"/>
      <c r="AL3899" s="308"/>
    </row>
    <row r="3900" spans="34:38" ht="14.4">
      <c r="AH3900" s="306"/>
      <c r="AI3900" s="305"/>
      <c r="AJ3900" s="305"/>
      <c r="AK3900" s="307"/>
      <c r="AL3900" s="308"/>
    </row>
    <row r="3901" spans="34:38" ht="14.4">
      <c r="AH3901" s="306"/>
      <c r="AI3901" s="305"/>
      <c r="AJ3901" s="305"/>
      <c r="AK3901" s="307"/>
      <c r="AL3901" s="308"/>
    </row>
    <row r="3902" spans="34:38" ht="14.4">
      <c r="AH3902" s="306"/>
      <c r="AI3902" s="305"/>
      <c r="AJ3902" s="305"/>
      <c r="AK3902" s="307"/>
      <c r="AL3902" s="308"/>
    </row>
    <row r="3903" spans="34:38" ht="14.4">
      <c r="AH3903" s="306"/>
      <c r="AI3903" s="305"/>
      <c r="AJ3903" s="305"/>
      <c r="AK3903" s="307"/>
      <c r="AL3903" s="308"/>
    </row>
    <row r="3904" spans="34:38" ht="14.4">
      <c r="AH3904" s="306"/>
      <c r="AI3904" s="305"/>
      <c r="AJ3904" s="305"/>
      <c r="AK3904" s="307"/>
      <c r="AL3904" s="308"/>
    </row>
    <row r="3905" spans="34:38" ht="14.4">
      <c r="AH3905" s="306"/>
      <c r="AI3905" s="305"/>
      <c r="AJ3905" s="305"/>
      <c r="AK3905" s="307"/>
      <c r="AL3905" s="308"/>
    </row>
    <row r="3906" spans="34:38" ht="14.4">
      <c r="AH3906" s="306"/>
      <c r="AI3906" s="305"/>
      <c r="AJ3906" s="305"/>
      <c r="AK3906" s="307"/>
      <c r="AL3906" s="308"/>
    </row>
    <row r="3907" spans="34:38" ht="14.4">
      <c r="AH3907" s="306"/>
      <c r="AI3907" s="305"/>
      <c r="AJ3907" s="305"/>
      <c r="AK3907" s="307"/>
      <c r="AL3907" s="308"/>
    </row>
    <row r="3908" spans="34:38" ht="14.4">
      <c r="AH3908" s="306"/>
      <c r="AI3908" s="305"/>
      <c r="AJ3908" s="305"/>
      <c r="AK3908" s="307"/>
      <c r="AL3908" s="308"/>
    </row>
    <row r="3909" spans="34:38" ht="14.4">
      <c r="AH3909" s="306"/>
      <c r="AI3909" s="305"/>
      <c r="AJ3909" s="305"/>
      <c r="AK3909" s="307"/>
      <c r="AL3909" s="308"/>
    </row>
    <row r="3910" spans="34:38" ht="14.4">
      <c r="AH3910" s="306"/>
      <c r="AI3910" s="305"/>
      <c r="AJ3910" s="305"/>
      <c r="AK3910" s="307"/>
      <c r="AL3910" s="308"/>
    </row>
    <row r="3911" spans="34:38" ht="14.4">
      <c r="AH3911" s="306"/>
      <c r="AI3911" s="305"/>
      <c r="AJ3911" s="305"/>
      <c r="AK3911" s="307"/>
      <c r="AL3911" s="308"/>
    </row>
    <row r="3912" spans="34:38" ht="14.4">
      <c r="AH3912" s="306"/>
      <c r="AI3912" s="305"/>
      <c r="AJ3912" s="305"/>
      <c r="AK3912" s="307"/>
      <c r="AL3912" s="308"/>
    </row>
    <row r="3913" spans="34:38" ht="14.4">
      <c r="AH3913" s="306"/>
      <c r="AI3913" s="305"/>
      <c r="AJ3913" s="305"/>
      <c r="AK3913" s="307"/>
      <c r="AL3913" s="308"/>
    </row>
    <row r="3914" spans="34:38" ht="14.4">
      <c r="AH3914" s="306"/>
      <c r="AI3914" s="305"/>
      <c r="AJ3914" s="305"/>
      <c r="AK3914" s="307"/>
      <c r="AL3914" s="308"/>
    </row>
    <row r="3915" spans="34:38" ht="14.4">
      <c r="AH3915" s="306"/>
      <c r="AI3915" s="305"/>
      <c r="AJ3915" s="305"/>
      <c r="AK3915" s="307"/>
      <c r="AL3915" s="308"/>
    </row>
    <row r="3916" spans="34:38" ht="14.4">
      <c r="AH3916" s="306"/>
      <c r="AI3916" s="305"/>
      <c r="AJ3916" s="305"/>
      <c r="AK3916" s="307"/>
      <c r="AL3916" s="308"/>
    </row>
    <row r="3917" spans="34:38" ht="14.4">
      <c r="AH3917" s="306"/>
      <c r="AI3917" s="305"/>
      <c r="AJ3917" s="305"/>
      <c r="AK3917" s="307"/>
      <c r="AL3917" s="308"/>
    </row>
    <row r="3918" spans="34:38" ht="14.4">
      <c r="AH3918" s="306"/>
      <c r="AI3918" s="305"/>
      <c r="AJ3918" s="305"/>
      <c r="AK3918" s="307"/>
      <c r="AL3918" s="308"/>
    </row>
    <row r="3919" spans="34:38" ht="14.4">
      <c r="AH3919" s="306"/>
      <c r="AI3919" s="305"/>
      <c r="AJ3919" s="305"/>
      <c r="AK3919" s="307"/>
      <c r="AL3919" s="308"/>
    </row>
    <row r="3920" spans="34:38" ht="14.4">
      <c r="AH3920" s="306"/>
      <c r="AI3920" s="305"/>
      <c r="AJ3920" s="305"/>
      <c r="AK3920" s="307"/>
      <c r="AL3920" s="308"/>
    </row>
    <row r="3921" spans="34:38" ht="14.4">
      <c r="AH3921" s="306"/>
      <c r="AI3921" s="305"/>
      <c r="AJ3921" s="305"/>
      <c r="AK3921" s="307"/>
      <c r="AL3921" s="308"/>
    </row>
    <row r="3922" spans="34:38" ht="14.4">
      <c r="AH3922" s="306"/>
      <c r="AI3922" s="305"/>
      <c r="AJ3922" s="305"/>
      <c r="AK3922" s="307"/>
      <c r="AL3922" s="308"/>
    </row>
    <row r="3923" spans="34:38" ht="14.4">
      <c r="AH3923" s="306"/>
      <c r="AI3923" s="305"/>
      <c r="AJ3923" s="305"/>
      <c r="AK3923" s="307"/>
      <c r="AL3923" s="308"/>
    </row>
    <row r="3924" spans="34:38" ht="14.4">
      <c r="AH3924" s="306"/>
      <c r="AI3924" s="305"/>
      <c r="AJ3924" s="305"/>
      <c r="AK3924" s="307"/>
      <c r="AL3924" s="308"/>
    </row>
    <row r="3925" spans="34:38" ht="14.4">
      <c r="AH3925" s="306"/>
      <c r="AI3925" s="305"/>
      <c r="AJ3925" s="305"/>
      <c r="AK3925" s="307"/>
      <c r="AL3925" s="308"/>
    </row>
    <row r="3926" spans="34:38" ht="14.4">
      <c r="AH3926" s="306"/>
      <c r="AI3926" s="305"/>
      <c r="AJ3926" s="305"/>
      <c r="AK3926" s="307"/>
      <c r="AL3926" s="308"/>
    </row>
    <row r="3927" spans="34:38" ht="14.4">
      <c r="AH3927" s="306"/>
      <c r="AI3927" s="305"/>
      <c r="AJ3927" s="305"/>
      <c r="AK3927" s="307"/>
      <c r="AL3927" s="308"/>
    </row>
    <row r="3928" spans="34:38" ht="14.4">
      <c r="AH3928" s="306"/>
      <c r="AI3928" s="305"/>
      <c r="AJ3928" s="305"/>
      <c r="AK3928" s="307"/>
      <c r="AL3928" s="308"/>
    </row>
    <row r="3929" spans="34:38" ht="14.4">
      <c r="AH3929" s="306"/>
      <c r="AI3929" s="305"/>
      <c r="AJ3929" s="305"/>
      <c r="AK3929" s="307"/>
      <c r="AL3929" s="308"/>
    </row>
    <row r="3930" spans="34:38" ht="14.4">
      <c r="AH3930" s="306"/>
      <c r="AI3930" s="305"/>
      <c r="AJ3930" s="305"/>
      <c r="AK3930" s="307"/>
      <c r="AL3930" s="308"/>
    </row>
    <row r="3931" spans="34:38" ht="14.4">
      <c r="AH3931" s="306"/>
      <c r="AI3931" s="305"/>
      <c r="AJ3931" s="305"/>
      <c r="AK3931" s="307"/>
      <c r="AL3931" s="308"/>
    </row>
    <row r="3932" spans="34:38" ht="14.4">
      <c r="AH3932" s="306"/>
      <c r="AI3932" s="305"/>
      <c r="AJ3932" s="305"/>
      <c r="AK3932" s="307"/>
      <c r="AL3932" s="308"/>
    </row>
    <row r="3933" spans="34:38" ht="14.4">
      <c r="AH3933" s="306"/>
      <c r="AI3933" s="305"/>
      <c r="AJ3933" s="305"/>
      <c r="AK3933" s="307"/>
      <c r="AL3933" s="308"/>
    </row>
    <row r="3934" spans="34:38" ht="14.4">
      <c r="AH3934" s="306"/>
      <c r="AI3934" s="305"/>
      <c r="AJ3934" s="305"/>
      <c r="AK3934" s="307"/>
      <c r="AL3934" s="308"/>
    </row>
    <row r="3935" spans="34:38" ht="14.4">
      <c r="AH3935" s="306"/>
      <c r="AI3935" s="305"/>
      <c r="AJ3935" s="305"/>
      <c r="AK3935" s="307"/>
      <c r="AL3935" s="308"/>
    </row>
    <row r="3936" spans="34:38" ht="14.4">
      <c r="AH3936" s="306"/>
      <c r="AI3936" s="305"/>
      <c r="AJ3936" s="305"/>
      <c r="AK3936" s="307"/>
      <c r="AL3936" s="308"/>
    </row>
    <row r="3937" spans="34:38" ht="14.4">
      <c r="AH3937" s="306"/>
      <c r="AI3937" s="305"/>
      <c r="AJ3937" s="305"/>
      <c r="AK3937" s="307"/>
      <c r="AL3937" s="308"/>
    </row>
    <row r="3938" spans="34:38" ht="14.4">
      <c r="AH3938" s="306"/>
      <c r="AI3938" s="305"/>
      <c r="AJ3938" s="305"/>
      <c r="AK3938" s="307"/>
      <c r="AL3938" s="308"/>
    </row>
    <row r="3939" spans="34:38" ht="14.4">
      <c r="AH3939" s="306"/>
      <c r="AI3939" s="305"/>
      <c r="AJ3939" s="305"/>
      <c r="AK3939" s="307"/>
      <c r="AL3939" s="308"/>
    </row>
    <row r="3940" spans="34:38" ht="14.4">
      <c r="AH3940" s="306"/>
      <c r="AI3940" s="305"/>
      <c r="AJ3940" s="305"/>
      <c r="AK3940" s="307"/>
      <c r="AL3940" s="308"/>
    </row>
    <row r="3941" spans="34:38" ht="14.4">
      <c r="AH3941" s="306"/>
      <c r="AI3941" s="305"/>
      <c r="AJ3941" s="305"/>
      <c r="AK3941" s="307"/>
      <c r="AL3941" s="308"/>
    </row>
    <row r="3942" spans="34:38" ht="14.4">
      <c r="AH3942" s="306"/>
      <c r="AI3942" s="305"/>
      <c r="AJ3942" s="305"/>
      <c r="AK3942" s="307"/>
      <c r="AL3942" s="308"/>
    </row>
    <row r="3943" spans="34:38" ht="14.4">
      <c r="AH3943" s="306"/>
      <c r="AI3943" s="305"/>
      <c r="AJ3943" s="305"/>
      <c r="AK3943" s="307"/>
      <c r="AL3943" s="308"/>
    </row>
    <row r="3944" spans="34:38" ht="14.4">
      <c r="AH3944" s="306"/>
      <c r="AI3944" s="305"/>
      <c r="AJ3944" s="305"/>
      <c r="AK3944" s="307"/>
      <c r="AL3944" s="308"/>
    </row>
    <row r="3945" spans="34:38" ht="14.4">
      <c r="AH3945" s="306"/>
      <c r="AI3945" s="305"/>
      <c r="AJ3945" s="305"/>
      <c r="AK3945" s="307"/>
      <c r="AL3945" s="308"/>
    </row>
    <row r="3946" spans="34:38" ht="14.4">
      <c r="AH3946" s="306"/>
      <c r="AI3946" s="305"/>
      <c r="AJ3946" s="305"/>
      <c r="AK3946" s="307"/>
      <c r="AL3946" s="308"/>
    </row>
    <row r="3947" spans="34:38" ht="14.4">
      <c r="AH3947" s="306"/>
      <c r="AI3947" s="305"/>
      <c r="AJ3947" s="305"/>
      <c r="AK3947" s="307"/>
      <c r="AL3947" s="308"/>
    </row>
    <row r="3948" spans="34:38" ht="14.4">
      <c r="AH3948" s="306"/>
      <c r="AI3948" s="305"/>
      <c r="AJ3948" s="305"/>
      <c r="AK3948" s="307"/>
      <c r="AL3948" s="308"/>
    </row>
    <row r="3949" spans="34:38" ht="14.4">
      <c r="AH3949" s="306"/>
      <c r="AI3949" s="305"/>
      <c r="AJ3949" s="305"/>
      <c r="AK3949" s="307"/>
      <c r="AL3949" s="308"/>
    </row>
    <row r="3950" spans="34:38" ht="14.4">
      <c r="AH3950" s="306"/>
      <c r="AI3950" s="305"/>
      <c r="AJ3950" s="305"/>
      <c r="AK3950" s="307"/>
      <c r="AL3950" s="308"/>
    </row>
    <row r="3951" spans="34:38" ht="14.4">
      <c r="AH3951" s="306"/>
      <c r="AI3951" s="305"/>
      <c r="AJ3951" s="305"/>
      <c r="AK3951" s="307"/>
      <c r="AL3951" s="308"/>
    </row>
    <row r="3952" spans="34:38" ht="14.4">
      <c r="AH3952" s="306"/>
      <c r="AI3952" s="305"/>
      <c r="AJ3952" s="305"/>
      <c r="AK3952" s="307"/>
      <c r="AL3952" s="308"/>
    </row>
    <row r="3953" spans="34:38" ht="14.4">
      <c r="AH3953" s="306"/>
      <c r="AI3953" s="305"/>
      <c r="AJ3953" s="305"/>
      <c r="AK3953" s="307"/>
      <c r="AL3953" s="308"/>
    </row>
    <row r="3954" spans="34:38" ht="14.4">
      <c r="AH3954" s="306"/>
      <c r="AI3954" s="305"/>
      <c r="AJ3954" s="305"/>
      <c r="AK3954" s="307"/>
      <c r="AL3954" s="308"/>
    </row>
    <row r="3955" spans="34:38" ht="14.4">
      <c r="AH3955" s="306"/>
      <c r="AI3955" s="305"/>
      <c r="AJ3955" s="305"/>
      <c r="AK3955" s="307"/>
      <c r="AL3955" s="308"/>
    </row>
    <row r="3956" spans="34:38" ht="14.4">
      <c r="AH3956" s="306"/>
      <c r="AI3956" s="305"/>
      <c r="AJ3956" s="305"/>
      <c r="AK3956" s="307"/>
      <c r="AL3956" s="308"/>
    </row>
    <row r="3957" spans="34:38" ht="14.4">
      <c r="AH3957" s="306"/>
      <c r="AI3957" s="305"/>
      <c r="AJ3957" s="305"/>
      <c r="AK3957" s="307"/>
      <c r="AL3957" s="308"/>
    </row>
    <row r="3958" spans="34:38" ht="14.4">
      <c r="AH3958" s="306"/>
      <c r="AI3958" s="305"/>
      <c r="AJ3958" s="305"/>
      <c r="AK3958" s="307"/>
      <c r="AL3958" s="308"/>
    </row>
    <row r="3959" spans="34:38" ht="14.4">
      <c r="AH3959" s="306"/>
      <c r="AI3959" s="305"/>
      <c r="AJ3959" s="305"/>
      <c r="AK3959" s="307"/>
      <c r="AL3959" s="308"/>
    </row>
    <row r="3960" spans="34:38" ht="14.4">
      <c r="AH3960" s="306"/>
      <c r="AI3960" s="305"/>
      <c r="AJ3960" s="305"/>
      <c r="AK3960" s="307"/>
      <c r="AL3960" s="308"/>
    </row>
    <row r="3961" spans="34:38" ht="14.4">
      <c r="AH3961" s="306"/>
      <c r="AI3961" s="305"/>
      <c r="AJ3961" s="305"/>
      <c r="AK3961" s="307"/>
      <c r="AL3961" s="308"/>
    </row>
    <row r="3962" spans="34:38" ht="14.4">
      <c r="AH3962" s="306"/>
      <c r="AI3962" s="305"/>
      <c r="AJ3962" s="305"/>
      <c r="AK3962" s="307"/>
      <c r="AL3962" s="308"/>
    </row>
    <row r="3963" spans="34:38" ht="14.4">
      <c r="AH3963" s="306"/>
      <c r="AI3963" s="305"/>
      <c r="AJ3963" s="305"/>
      <c r="AK3963" s="307"/>
      <c r="AL3963" s="308"/>
    </row>
    <row r="3964" spans="34:38" ht="14.4">
      <c r="AH3964" s="306"/>
      <c r="AI3964" s="305"/>
      <c r="AJ3964" s="305"/>
      <c r="AK3964" s="307"/>
      <c r="AL3964" s="308"/>
    </row>
    <row r="3965" spans="34:38" ht="14.4">
      <c r="AH3965" s="306"/>
      <c r="AI3965" s="305"/>
      <c r="AJ3965" s="305"/>
      <c r="AK3965" s="307"/>
      <c r="AL3965" s="308"/>
    </row>
    <row r="3966" spans="34:38" ht="14.4">
      <c r="AH3966" s="306"/>
      <c r="AI3966" s="305"/>
      <c r="AJ3966" s="305"/>
      <c r="AK3966" s="307"/>
      <c r="AL3966" s="308"/>
    </row>
    <row r="3967" spans="34:38" ht="14.4">
      <c r="AH3967" s="306"/>
      <c r="AI3967" s="305"/>
      <c r="AJ3967" s="305"/>
      <c r="AK3967" s="307"/>
      <c r="AL3967" s="308"/>
    </row>
    <row r="3968" spans="34:38" ht="14.4">
      <c r="AH3968" s="306"/>
      <c r="AI3968" s="305"/>
      <c r="AJ3968" s="305"/>
      <c r="AK3968" s="307"/>
      <c r="AL3968" s="308"/>
    </row>
    <row r="3969" spans="34:38" ht="14.4">
      <c r="AH3969" s="306"/>
      <c r="AI3969" s="305"/>
      <c r="AJ3969" s="305"/>
      <c r="AK3969" s="307"/>
      <c r="AL3969" s="308"/>
    </row>
    <row r="3970" spans="34:38" ht="14.4">
      <c r="AH3970" s="306"/>
      <c r="AI3970" s="305"/>
      <c r="AJ3970" s="305"/>
      <c r="AK3970" s="307"/>
      <c r="AL3970" s="308"/>
    </row>
    <row r="3971" spans="34:38" ht="14.4">
      <c r="AH3971" s="306"/>
      <c r="AI3971" s="305"/>
      <c r="AJ3971" s="305"/>
      <c r="AK3971" s="307"/>
      <c r="AL3971" s="308"/>
    </row>
    <row r="3972" spans="34:38" ht="14.4">
      <c r="AH3972" s="306"/>
      <c r="AI3972" s="305"/>
      <c r="AJ3972" s="305"/>
      <c r="AK3972" s="307"/>
      <c r="AL3972" s="308"/>
    </row>
    <row r="3973" spans="34:38" ht="14.4">
      <c r="AH3973" s="306"/>
      <c r="AI3973" s="305"/>
      <c r="AJ3973" s="305"/>
      <c r="AK3973" s="307"/>
      <c r="AL3973" s="308"/>
    </row>
    <row r="3974" spans="34:38" ht="14.4">
      <c r="AH3974" s="306"/>
      <c r="AI3974" s="305"/>
      <c r="AJ3974" s="305"/>
      <c r="AK3974" s="307"/>
      <c r="AL3974" s="308"/>
    </row>
    <row r="3975" spans="34:38" ht="14.4">
      <c r="AH3975" s="306"/>
      <c r="AI3975" s="305"/>
      <c r="AJ3975" s="305"/>
      <c r="AK3975" s="307"/>
      <c r="AL3975" s="308"/>
    </row>
    <row r="3976" spans="34:38" ht="14.4">
      <c r="AH3976" s="306"/>
      <c r="AI3976" s="305"/>
      <c r="AJ3976" s="305"/>
      <c r="AK3976" s="307"/>
      <c r="AL3976" s="308"/>
    </row>
    <row r="3977" spans="34:38" ht="14.4">
      <c r="AH3977" s="306"/>
      <c r="AI3977" s="305"/>
      <c r="AJ3977" s="305"/>
      <c r="AK3977" s="307"/>
      <c r="AL3977" s="308"/>
    </row>
    <row r="3978" spans="34:38" ht="14.4">
      <c r="AH3978" s="306"/>
      <c r="AI3978" s="305"/>
      <c r="AJ3978" s="305"/>
      <c r="AK3978" s="307"/>
      <c r="AL3978" s="308"/>
    </row>
    <row r="3979" spans="34:38" ht="14.4">
      <c r="AH3979" s="306"/>
      <c r="AI3979" s="305"/>
      <c r="AJ3979" s="305"/>
      <c r="AK3979" s="307"/>
      <c r="AL3979" s="308"/>
    </row>
    <row r="3980" spans="34:38" ht="14.4">
      <c r="AH3980" s="306"/>
      <c r="AI3980" s="305"/>
      <c r="AJ3980" s="305"/>
      <c r="AK3980" s="307"/>
      <c r="AL3980" s="308"/>
    </row>
    <row r="3981" spans="34:38" ht="14.4">
      <c r="AH3981" s="306"/>
      <c r="AI3981" s="305"/>
      <c r="AJ3981" s="305"/>
      <c r="AK3981" s="307"/>
      <c r="AL3981" s="308"/>
    </row>
    <row r="3982" spans="34:38" ht="14.4">
      <c r="AH3982" s="306"/>
      <c r="AI3982" s="305"/>
      <c r="AJ3982" s="305"/>
      <c r="AK3982" s="307"/>
      <c r="AL3982" s="308"/>
    </row>
    <row r="3983" spans="34:38" ht="14.4">
      <c r="AH3983" s="306"/>
      <c r="AI3983" s="305"/>
      <c r="AJ3983" s="305"/>
      <c r="AK3983" s="307"/>
      <c r="AL3983" s="308"/>
    </row>
    <row r="3984" spans="34:38" ht="14.4">
      <c r="AH3984" s="306"/>
      <c r="AI3984" s="305"/>
      <c r="AJ3984" s="305"/>
      <c r="AK3984" s="307"/>
      <c r="AL3984" s="308"/>
    </row>
    <row r="3985" spans="34:38" ht="14.4">
      <c r="AH3985" s="306"/>
      <c r="AI3985" s="305"/>
      <c r="AJ3985" s="305"/>
      <c r="AK3985" s="307"/>
      <c r="AL3985" s="308"/>
    </row>
    <row r="3986" spans="34:38" ht="14.4">
      <c r="AH3986" s="306"/>
      <c r="AI3986" s="305"/>
      <c r="AJ3986" s="305"/>
      <c r="AK3986" s="307"/>
      <c r="AL3986" s="308"/>
    </row>
    <row r="3987" spans="34:38" ht="14.4">
      <c r="AH3987" s="306"/>
      <c r="AI3987" s="305"/>
      <c r="AJ3987" s="305"/>
      <c r="AK3987" s="307"/>
      <c r="AL3987" s="308"/>
    </row>
    <row r="3988" spans="34:38" ht="14.4">
      <c r="AH3988" s="306"/>
      <c r="AI3988" s="305"/>
      <c r="AJ3988" s="305"/>
      <c r="AK3988" s="307"/>
      <c r="AL3988" s="308"/>
    </row>
    <row r="3989" spans="34:38" ht="14.4">
      <c r="AH3989" s="306"/>
      <c r="AI3989" s="305"/>
      <c r="AJ3989" s="305"/>
      <c r="AK3989" s="307"/>
      <c r="AL3989" s="308"/>
    </row>
    <row r="3990" spans="34:38" ht="14.4">
      <c r="AH3990" s="306"/>
      <c r="AI3990" s="305"/>
      <c r="AJ3990" s="305"/>
      <c r="AK3990" s="307"/>
      <c r="AL3990" s="308"/>
    </row>
    <row r="3991" spans="34:38" ht="14.4">
      <c r="AH3991" s="306"/>
      <c r="AI3991" s="305"/>
      <c r="AJ3991" s="305"/>
      <c r="AK3991" s="307"/>
      <c r="AL3991" s="308"/>
    </row>
    <row r="3992" spans="34:38" ht="14.4">
      <c r="AH3992" s="306"/>
      <c r="AI3992" s="305"/>
      <c r="AJ3992" s="305"/>
      <c r="AK3992" s="307"/>
      <c r="AL3992" s="308"/>
    </row>
    <row r="3993" spans="34:38" ht="14.4">
      <c r="AH3993" s="306"/>
      <c r="AI3993" s="305"/>
      <c r="AJ3993" s="305"/>
      <c r="AK3993" s="307"/>
      <c r="AL3993" s="308"/>
    </row>
    <row r="3994" spans="34:38" ht="14.4">
      <c r="AH3994" s="306"/>
      <c r="AI3994" s="305"/>
      <c r="AJ3994" s="305"/>
      <c r="AK3994" s="307"/>
      <c r="AL3994" s="308"/>
    </row>
    <row r="3995" spans="34:38" ht="14.4">
      <c r="AH3995" s="306"/>
      <c r="AI3995" s="305"/>
      <c r="AJ3995" s="305"/>
      <c r="AK3995" s="307"/>
      <c r="AL3995" s="308"/>
    </row>
    <row r="3996" spans="34:38" ht="14.4">
      <c r="AH3996" s="306"/>
      <c r="AI3996" s="305"/>
      <c r="AJ3996" s="305"/>
      <c r="AK3996" s="307"/>
      <c r="AL3996" s="308"/>
    </row>
    <row r="3997" spans="34:38" ht="14.4">
      <c r="AH3997" s="306"/>
      <c r="AI3997" s="305"/>
      <c r="AJ3997" s="305"/>
      <c r="AK3997" s="307"/>
      <c r="AL3997" s="308"/>
    </row>
    <row r="3998" spans="34:38" ht="14.4">
      <c r="AH3998" s="306"/>
      <c r="AI3998" s="305"/>
      <c r="AJ3998" s="305"/>
      <c r="AK3998" s="307"/>
      <c r="AL3998" s="308"/>
    </row>
    <row r="3999" spans="34:38" ht="14.4">
      <c r="AH3999" s="306"/>
      <c r="AI3999" s="305"/>
      <c r="AJ3999" s="305"/>
      <c r="AK3999" s="307"/>
      <c r="AL3999" s="308"/>
    </row>
    <row r="4000" spans="34:38" ht="14.4">
      <c r="AH4000" s="306"/>
      <c r="AI4000" s="305"/>
      <c r="AJ4000" s="305"/>
      <c r="AK4000" s="307"/>
      <c r="AL4000" s="308"/>
    </row>
    <row r="4001" spans="34:38" ht="14.4">
      <c r="AH4001" s="306"/>
      <c r="AI4001" s="305"/>
      <c r="AJ4001" s="305"/>
      <c r="AK4001" s="307"/>
      <c r="AL4001" s="308"/>
    </row>
    <row r="4002" spans="34:38" ht="14.4">
      <c r="AH4002" s="306"/>
      <c r="AI4002" s="305"/>
      <c r="AJ4002" s="305"/>
      <c r="AK4002" s="307"/>
      <c r="AL4002" s="308"/>
    </row>
    <row r="4003" spans="34:38" ht="14.4">
      <c r="AH4003" s="306"/>
      <c r="AI4003" s="305"/>
      <c r="AJ4003" s="305"/>
      <c r="AK4003" s="307"/>
      <c r="AL4003" s="308"/>
    </row>
    <row r="4004" spans="34:38" ht="14.4">
      <c r="AH4004" s="306"/>
      <c r="AI4004" s="305"/>
      <c r="AJ4004" s="305"/>
      <c r="AK4004" s="307"/>
      <c r="AL4004" s="308"/>
    </row>
    <row r="4005" spans="34:38" ht="14.4">
      <c r="AH4005" s="306"/>
      <c r="AI4005" s="305"/>
      <c r="AJ4005" s="305"/>
      <c r="AK4005" s="307"/>
      <c r="AL4005" s="308"/>
    </row>
    <row r="4006" spans="34:38" ht="14.4">
      <c r="AH4006" s="306"/>
      <c r="AI4006" s="305"/>
      <c r="AJ4006" s="305"/>
      <c r="AK4006" s="307"/>
      <c r="AL4006" s="308"/>
    </row>
    <row r="4007" spans="34:38" ht="14.4">
      <c r="AH4007" s="306"/>
      <c r="AI4007" s="305"/>
      <c r="AJ4007" s="305"/>
      <c r="AK4007" s="307"/>
      <c r="AL4007" s="308"/>
    </row>
    <row r="4008" spans="34:38" ht="14.4">
      <c r="AH4008" s="306"/>
      <c r="AI4008" s="305"/>
      <c r="AJ4008" s="305"/>
      <c r="AK4008" s="307"/>
      <c r="AL4008" s="308"/>
    </row>
    <row r="4009" spans="34:38" ht="14.4">
      <c r="AH4009" s="306"/>
      <c r="AI4009" s="305"/>
      <c r="AJ4009" s="305"/>
      <c r="AK4009" s="307"/>
      <c r="AL4009" s="308"/>
    </row>
    <row r="4010" spans="34:38" ht="14.4">
      <c r="AH4010" s="306"/>
      <c r="AI4010" s="305"/>
      <c r="AJ4010" s="305"/>
      <c r="AK4010" s="307"/>
      <c r="AL4010" s="308"/>
    </row>
    <row r="4011" spans="34:38" ht="14.4">
      <c r="AH4011" s="306"/>
      <c r="AI4011" s="305"/>
      <c r="AJ4011" s="305"/>
      <c r="AK4011" s="307"/>
      <c r="AL4011" s="308"/>
    </row>
    <row r="4012" spans="34:38" ht="14.4">
      <c r="AH4012" s="306"/>
      <c r="AI4012" s="305"/>
      <c r="AJ4012" s="305"/>
      <c r="AK4012" s="307"/>
      <c r="AL4012" s="308"/>
    </row>
    <row r="4013" spans="34:38" ht="14.4">
      <c r="AH4013" s="306"/>
      <c r="AI4013" s="305"/>
      <c r="AJ4013" s="305"/>
      <c r="AK4013" s="307"/>
      <c r="AL4013" s="308"/>
    </row>
    <row r="4014" spans="34:38" ht="14.4">
      <c r="AH4014" s="306"/>
      <c r="AI4014" s="305"/>
      <c r="AJ4014" s="305"/>
      <c r="AK4014" s="307"/>
      <c r="AL4014" s="308"/>
    </row>
    <row r="4015" spans="34:38" ht="14.4">
      <c r="AH4015" s="306"/>
      <c r="AI4015" s="305"/>
      <c r="AJ4015" s="305"/>
      <c r="AK4015" s="307"/>
      <c r="AL4015" s="308"/>
    </row>
    <row r="4016" spans="34:38" ht="14.4">
      <c r="AH4016" s="306"/>
      <c r="AI4016" s="305"/>
      <c r="AJ4016" s="305"/>
      <c r="AK4016" s="307"/>
      <c r="AL4016" s="308"/>
    </row>
    <row r="4017" spans="34:38" ht="14.4">
      <c r="AH4017" s="306"/>
      <c r="AI4017" s="305"/>
      <c r="AJ4017" s="305"/>
      <c r="AK4017" s="307"/>
      <c r="AL4017" s="308"/>
    </row>
    <row r="4018" spans="34:38" ht="14.4">
      <c r="AH4018" s="306"/>
      <c r="AI4018" s="305"/>
      <c r="AJ4018" s="305"/>
      <c r="AK4018" s="307"/>
      <c r="AL4018" s="308"/>
    </row>
    <row r="4019" spans="34:38" ht="14.4">
      <c r="AH4019" s="306"/>
      <c r="AI4019" s="305"/>
      <c r="AJ4019" s="305"/>
      <c r="AK4019" s="307"/>
      <c r="AL4019" s="308"/>
    </row>
    <row r="4020" spans="34:38" ht="14.4">
      <c r="AH4020" s="306"/>
      <c r="AI4020" s="305"/>
      <c r="AJ4020" s="305"/>
      <c r="AK4020" s="307"/>
      <c r="AL4020" s="308"/>
    </row>
    <row r="4021" spans="34:38" ht="14.4">
      <c r="AH4021" s="306"/>
      <c r="AI4021" s="305"/>
      <c r="AJ4021" s="305"/>
      <c r="AK4021" s="307"/>
      <c r="AL4021" s="308"/>
    </row>
    <row r="4022" spans="34:38" ht="14.4">
      <c r="AH4022" s="306"/>
      <c r="AI4022" s="305"/>
      <c r="AJ4022" s="305"/>
      <c r="AK4022" s="307"/>
      <c r="AL4022" s="308"/>
    </row>
    <row r="4023" spans="34:38" ht="14.4">
      <c r="AH4023" s="306"/>
      <c r="AI4023" s="305"/>
      <c r="AJ4023" s="305"/>
      <c r="AK4023" s="307"/>
      <c r="AL4023" s="308"/>
    </row>
    <row r="4024" spans="34:38" ht="14.4">
      <c r="AH4024" s="306"/>
      <c r="AI4024" s="305"/>
      <c r="AJ4024" s="305"/>
      <c r="AK4024" s="307"/>
      <c r="AL4024" s="308"/>
    </row>
    <row r="4025" spans="34:38" ht="14.4">
      <c r="AH4025" s="306"/>
      <c r="AI4025" s="305"/>
      <c r="AJ4025" s="305"/>
      <c r="AK4025" s="307"/>
      <c r="AL4025" s="308"/>
    </row>
    <row r="4026" spans="34:38" ht="14.4">
      <c r="AH4026" s="306"/>
      <c r="AI4026" s="305"/>
      <c r="AJ4026" s="305"/>
      <c r="AK4026" s="307"/>
      <c r="AL4026" s="308"/>
    </row>
    <row r="4027" spans="34:38" ht="14.4">
      <c r="AH4027" s="306"/>
      <c r="AI4027" s="305"/>
      <c r="AJ4027" s="305"/>
      <c r="AK4027" s="307"/>
      <c r="AL4027" s="308"/>
    </row>
    <row r="4028" spans="34:38" ht="14.4">
      <c r="AH4028" s="306"/>
      <c r="AI4028" s="305"/>
      <c r="AJ4028" s="305"/>
      <c r="AK4028" s="307"/>
      <c r="AL4028" s="308"/>
    </row>
    <row r="4029" spans="34:38" ht="14.4">
      <c r="AH4029" s="306"/>
      <c r="AI4029" s="305"/>
      <c r="AJ4029" s="305"/>
      <c r="AK4029" s="307"/>
      <c r="AL4029" s="308"/>
    </row>
    <row r="4030" spans="34:38" ht="14.4">
      <c r="AH4030" s="306"/>
      <c r="AI4030" s="305"/>
      <c r="AJ4030" s="305"/>
      <c r="AK4030" s="307"/>
      <c r="AL4030" s="308"/>
    </row>
    <row r="4031" spans="34:38" ht="14.4">
      <c r="AH4031" s="306"/>
      <c r="AI4031" s="305"/>
      <c r="AJ4031" s="305"/>
      <c r="AK4031" s="307"/>
      <c r="AL4031" s="308"/>
    </row>
    <row r="4032" spans="34:38" ht="14.4">
      <c r="AH4032" s="306"/>
      <c r="AI4032" s="305"/>
      <c r="AJ4032" s="305"/>
      <c r="AK4032" s="307"/>
      <c r="AL4032" s="308"/>
    </row>
    <row r="4033" spans="34:38" ht="14.4">
      <c r="AH4033" s="306"/>
      <c r="AI4033" s="305"/>
      <c r="AJ4033" s="305"/>
      <c r="AK4033" s="307"/>
      <c r="AL4033" s="308"/>
    </row>
    <row r="4034" spans="34:38" ht="14.4">
      <c r="AH4034" s="306"/>
      <c r="AI4034" s="305"/>
      <c r="AJ4034" s="305"/>
      <c r="AK4034" s="307"/>
      <c r="AL4034" s="308"/>
    </row>
    <row r="4035" spans="34:38" ht="14.4">
      <c r="AH4035" s="306"/>
      <c r="AI4035" s="305"/>
      <c r="AJ4035" s="305"/>
      <c r="AK4035" s="307"/>
      <c r="AL4035" s="308"/>
    </row>
    <row r="4036" spans="34:38" ht="14.4">
      <c r="AH4036" s="306"/>
      <c r="AI4036" s="305"/>
      <c r="AJ4036" s="305"/>
      <c r="AK4036" s="307"/>
      <c r="AL4036" s="308"/>
    </row>
    <row r="4037" spans="34:38" ht="14.4">
      <c r="AH4037" s="306"/>
      <c r="AI4037" s="305"/>
      <c r="AJ4037" s="305"/>
      <c r="AK4037" s="307"/>
      <c r="AL4037" s="308"/>
    </row>
    <row r="4038" spans="34:38" ht="14.4">
      <c r="AH4038" s="306"/>
      <c r="AI4038" s="305"/>
      <c r="AJ4038" s="305"/>
      <c r="AK4038" s="307"/>
      <c r="AL4038" s="308"/>
    </row>
    <row r="4039" spans="34:38" ht="14.4">
      <c r="AH4039" s="306"/>
      <c r="AI4039" s="305"/>
      <c r="AJ4039" s="305"/>
      <c r="AK4039" s="307"/>
      <c r="AL4039" s="308"/>
    </row>
    <row r="4040" spans="34:38" ht="14.4">
      <c r="AH4040" s="306"/>
      <c r="AI4040" s="305"/>
      <c r="AJ4040" s="305"/>
      <c r="AK4040" s="307"/>
      <c r="AL4040" s="308"/>
    </row>
    <row r="4041" spans="34:38" ht="14.4">
      <c r="AH4041" s="306"/>
      <c r="AI4041" s="305"/>
      <c r="AJ4041" s="305"/>
      <c r="AK4041" s="307"/>
      <c r="AL4041" s="308"/>
    </row>
    <row r="4042" spans="34:38" ht="14.4">
      <c r="AH4042" s="306"/>
      <c r="AI4042" s="305"/>
      <c r="AJ4042" s="305"/>
      <c r="AK4042" s="307"/>
      <c r="AL4042" s="308"/>
    </row>
    <row r="4043" spans="34:38" ht="14.4">
      <c r="AH4043" s="306"/>
      <c r="AI4043" s="305"/>
      <c r="AJ4043" s="305"/>
      <c r="AK4043" s="307"/>
      <c r="AL4043" s="308"/>
    </row>
    <row r="4044" spans="34:38" ht="14.4">
      <c r="AH4044" s="306"/>
      <c r="AI4044" s="305"/>
      <c r="AJ4044" s="305"/>
      <c r="AK4044" s="307"/>
      <c r="AL4044" s="308"/>
    </row>
    <row r="4045" spans="34:38" ht="14.4">
      <c r="AH4045" s="306"/>
      <c r="AI4045" s="305"/>
      <c r="AJ4045" s="305"/>
      <c r="AK4045" s="307"/>
      <c r="AL4045" s="308"/>
    </row>
    <row r="4046" spans="34:38" ht="14.4">
      <c r="AH4046" s="306"/>
      <c r="AI4046" s="305"/>
      <c r="AJ4046" s="305"/>
      <c r="AK4046" s="307"/>
      <c r="AL4046" s="308"/>
    </row>
    <row r="4047" spans="34:38" ht="14.4">
      <c r="AH4047" s="306"/>
      <c r="AI4047" s="305"/>
      <c r="AJ4047" s="305"/>
      <c r="AK4047" s="307"/>
      <c r="AL4047" s="308"/>
    </row>
    <row r="4048" spans="34:38" ht="14.4">
      <c r="AH4048" s="306"/>
      <c r="AI4048" s="305"/>
      <c r="AJ4048" s="305"/>
      <c r="AK4048" s="307"/>
      <c r="AL4048" s="308"/>
    </row>
    <row r="4049" spans="34:38" ht="14.4">
      <c r="AH4049" s="306"/>
      <c r="AI4049" s="305"/>
      <c r="AJ4049" s="305"/>
      <c r="AK4049" s="307"/>
      <c r="AL4049" s="308"/>
    </row>
    <row r="4050" spans="34:38" ht="14.4">
      <c r="AH4050" s="306"/>
      <c r="AI4050" s="305"/>
      <c r="AJ4050" s="305"/>
      <c r="AK4050" s="307"/>
      <c r="AL4050" s="308"/>
    </row>
    <row r="4051" spans="34:38" ht="14.4">
      <c r="AH4051" s="306"/>
      <c r="AI4051" s="305"/>
      <c r="AJ4051" s="305"/>
      <c r="AK4051" s="307"/>
      <c r="AL4051" s="308"/>
    </row>
    <row r="4052" spans="34:38" ht="14.4">
      <c r="AH4052" s="306"/>
      <c r="AI4052" s="305"/>
      <c r="AJ4052" s="305"/>
      <c r="AK4052" s="307"/>
      <c r="AL4052" s="308"/>
    </row>
    <row r="4053" spans="34:38" ht="14.4">
      <c r="AH4053" s="306"/>
      <c r="AI4053" s="305"/>
      <c r="AJ4053" s="305"/>
      <c r="AK4053" s="307"/>
      <c r="AL4053" s="308"/>
    </row>
    <row r="4054" spans="34:38" ht="14.4">
      <c r="AH4054" s="306"/>
      <c r="AI4054" s="305"/>
      <c r="AJ4054" s="305"/>
      <c r="AK4054" s="307"/>
      <c r="AL4054" s="308"/>
    </row>
    <row r="4055" spans="34:38" ht="14.4">
      <c r="AH4055" s="306"/>
      <c r="AI4055" s="305"/>
      <c r="AJ4055" s="305"/>
      <c r="AK4055" s="307"/>
      <c r="AL4055" s="308"/>
    </row>
    <row r="4056" spans="34:38" ht="14.4">
      <c r="AH4056" s="306"/>
      <c r="AI4056" s="305"/>
      <c r="AJ4056" s="305"/>
      <c r="AK4056" s="307"/>
      <c r="AL4056" s="308"/>
    </row>
    <row r="4057" spans="34:38" ht="14.4">
      <c r="AH4057" s="306"/>
      <c r="AI4057" s="305"/>
      <c r="AJ4057" s="305"/>
      <c r="AK4057" s="307"/>
      <c r="AL4057" s="308"/>
    </row>
    <row r="4058" spans="34:38" ht="14.4">
      <c r="AH4058" s="306"/>
      <c r="AI4058" s="305"/>
      <c r="AJ4058" s="305"/>
      <c r="AK4058" s="307"/>
      <c r="AL4058" s="308"/>
    </row>
    <row r="4059" spans="34:38" ht="14.4">
      <c r="AH4059" s="306"/>
      <c r="AI4059" s="305"/>
      <c r="AJ4059" s="305"/>
      <c r="AK4059" s="307"/>
      <c r="AL4059" s="308"/>
    </row>
    <row r="4060" spans="34:38" ht="14.4">
      <c r="AH4060" s="306"/>
      <c r="AI4060" s="305"/>
      <c r="AJ4060" s="305"/>
      <c r="AK4060" s="307"/>
      <c r="AL4060" s="308"/>
    </row>
    <row r="4061" spans="34:38" ht="14.4">
      <c r="AH4061" s="306"/>
      <c r="AI4061" s="305"/>
      <c r="AJ4061" s="305"/>
      <c r="AK4061" s="307"/>
      <c r="AL4061" s="308"/>
    </row>
    <row r="4062" spans="34:38" ht="14.4">
      <c r="AH4062" s="306"/>
      <c r="AI4062" s="305"/>
      <c r="AJ4062" s="305"/>
      <c r="AK4062" s="307"/>
      <c r="AL4062" s="308"/>
    </row>
    <row r="4063" spans="34:38" ht="14.4">
      <c r="AH4063" s="306"/>
      <c r="AI4063" s="305"/>
      <c r="AJ4063" s="305"/>
      <c r="AK4063" s="307"/>
      <c r="AL4063" s="308"/>
    </row>
    <row r="4064" spans="34:38" ht="14.4">
      <c r="AH4064" s="306"/>
      <c r="AI4064" s="305"/>
      <c r="AJ4064" s="305"/>
      <c r="AK4064" s="307"/>
      <c r="AL4064" s="308"/>
    </row>
    <row r="4065" spans="34:38" ht="14.4">
      <c r="AH4065" s="306"/>
      <c r="AI4065" s="305"/>
      <c r="AJ4065" s="305"/>
      <c r="AK4065" s="307"/>
      <c r="AL4065" s="308"/>
    </row>
    <row r="4066" spans="34:38" ht="14.4">
      <c r="AH4066" s="306"/>
      <c r="AI4066" s="305"/>
      <c r="AJ4066" s="305"/>
      <c r="AK4066" s="307"/>
      <c r="AL4066" s="308"/>
    </row>
    <row r="4067" spans="34:38" ht="14.4">
      <c r="AH4067" s="306"/>
      <c r="AI4067" s="305"/>
      <c r="AJ4067" s="305"/>
      <c r="AK4067" s="307"/>
      <c r="AL4067" s="308"/>
    </row>
    <row r="4068" spans="34:38" ht="14.4">
      <c r="AH4068" s="306"/>
      <c r="AI4068" s="305"/>
      <c r="AJ4068" s="305"/>
      <c r="AK4068" s="307"/>
      <c r="AL4068" s="308"/>
    </row>
    <row r="4069" spans="34:38" ht="14.4">
      <c r="AH4069" s="306"/>
      <c r="AI4069" s="305"/>
      <c r="AJ4069" s="305"/>
      <c r="AK4069" s="307"/>
      <c r="AL4069" s="308"/>
    </row>
    <row r="4070" spans="34:38" ht="14.4">
      <c r="AH4070" s="306"/>
      <c r="AI4070" s="305"/>
      <c r="AJ4070" s="305"/>
      <c r="AK4070" s="307"/>
      <c r="AL4070" s="308"/>
    </row>
    <row r="4071" spans="34:38" ht="14.4">
      <c r="AH4071" s="306"/>
      <c r="AI4071" s="305"/>
      <c r="AJ4071" s="305"/>
      <c r="AK4071" s="307"/>
      <c r="AL4071" s="308"/>
    </row>
    <row r="4072" spans="34:38" ht="14.4">
      <c r="AH4072" s="306"/>
      <c r="AI4072" s="305"/>
      <c r="AJ4072" s="305"/>
      <c r="AK4072" s="307"/>
      <c r="AL4072" s="308"/>
    </row>
    <row r="4073" spans="34:38" ht="14.4">
      <c r="AH4073" s="306"/>
      <c r="AI4073" s="305"/>
      <c r="AJ4073" s="305"/>
      <c r="AK4073" s="307"/>
      <c r="AL4073" s="308"/>
    </row>
    <row r="4074" spans="34:38" ht="14.4">
      <c r="AH4074" s="306"/>
      <c r="AI4074" s="305"/>
      <c r="AJ4074" s="305"/>
      <c r="AK4074" s="307"/>
      <c r="AL4074" s="308"/>
    </row>
    <row r="4075" spans="34:38" ht="14.4">
      <c r="AH4075" s="306"/>
      <c r="AI4075" s="305"/>
      <c r="AJ4075" s="305"/>
      <c r="AK4075" s="307"/>
      <c r="AL4075" s="308"/>
    </row>
    <row r="4076" spans="34:38" ht="14.4">
      <c r="AH4076" s="306"/>
      <c r="AI4076" s="305"/>
      <c r="AJ4076" s="305"/>
      <c r="AK4076" s="307"/>
      <c r="AL4076" s="308"/>
    </row>
    <row r="4077" spans="34:38" ht="14.4">
      <c r="AH4077" s="306"/>
      <c r="AI4077" s="305"/>
      <c r="AJ4077" s="305"/>
      <c r="AK4077" s="307"/>
      <c r="AL4077" s="308"/>
    </row>
    <row r="4078" spans="34:38" ht="14.4">
      <c r="AH4078" s="306"/>
      <c r="AI4078" s="305"/>
      <c r="AJ4078" s="305"/>
      <c r="AK4078" s="307"/>
      <c r="AL4078" s="308"/>
    </row>
    <row r="4079" spans="34:38" ht="14.4">
      <c r="AH4079" s="306"/>
      <c r="AI4079" s="305"/>
      <c r="AJ4079" s="305"/>
      <c r="AK4079" s="307"/>
      <c r="AL4079" s="308"/>
    </row>
    <row r="4080" spans="34:38" ht="14.4">
      <c r="AH4080" s="306"/>
      <c r="AI4080" s="305"/>
      <c r="AJ4080" s="305"/>
      <c r="AK4080" s="307"/>
      <c r="AL4080" s="308"/>
    </row>
    <row r="4081" spans="34:38" ht="14.4">
      <c r="AH4081" s="306"/>
      <c r="AI4081" s="305"/>
      <c r="AJ4081" s="305"/>
      <c r="AK4081" s="307"/>
      <c r="AL4081" s="308"/>
    </row>
    <row r="4082" spans="34:38" ht="14.4">
      <c r="AH4082" s="306"/>
      <c r="AI4082" s="305"/>
      <c r="AJ4082" s="305"/>
      <c r="AK4082" s="307"/>
      <c r="AL4082" s="308"/>
    </row>
    <row r="4083" spans="34:38" ht="14.4">
      <c r="AH4083" s="306"/>
      <c r="AI4083" s="305"/>
      <c r="AJ4083" s="305"/>
      <c r="AK4083" s="307"/>
      <c r="AL4083" s="308"/>
    </row>
    <row r="4084" spans="34:38" ht="14.4">
      <c r="AH4084" s="306"/>
      <c r="AI4084" s="305"/>
      <c r="AJ4084" s="305"/>
      <c r="AK4084" s="307"/>
      <c r="AL4084" s="308"/>
    </row>
    <row r="4085" spans="34:38" ht="14.4">
      <c r="AH4085" s="306"/>
      <c r="AI4085" s="305"/>
      <c r="AJ4085" s="305"/>
      <c r="AK4085" s="307"/>
      <c r="AL4085" s="308"/>
    </row>
    <row r="4086" spans="34:38" ht="14.4">
      <c r="AH4086" s="306"/>
      <c r="AI4086" s="305"/>
      <c r="AJ4086" s="305"/>
      <c r="AK4086" s="307"/>
      <c r="AL4086" s="308"/>
    </row>
    <row r="4087" spans="34:38" ht="14.4">
      <c r="AH4087" s="306"/>
      <c r="AI4087" s="305"/>
      <c r="AJ4087" s="305"/>
      <c r="AK4087" s="307"/>
      <c r="AL4087" s="308"/>
    </row>
    <row r="4088" spans="34:38" ht="14.4">
      <c r="AH4088" s="306"/>
      <c r="AI4088" s="305"/>
      <c r="AJ4088" s="305"/>
      <c r="AK4088" s="307"/>
      <c r="AL4088" s="308"/>
    </row>
    <row r="4089" spans="34:38" ht="14.4">
      <c r="AH4089" s="306"/>
      <c r="AI4089" s="305"/>
      <c r="AJ4089" s="305"/>
      <c r="AK4089" s="307"/>
      <c r="AL4089" s="308"/>
    </row>
    <row r="4090" spans="34:38" ht="14.4">
      <c r="AH4090" s="306"/>
      <c r="AI4090" s="305"/>
      <c r="AJ4090" s="305"/>
      <c r="AK4090" s="307"/>
      <c r="AL4090" s="308"/>
    </row>
    <row r="4091" spans="34:38" ht="14.4">
      <c r="AH4091" s="306"/>
      <c r="AI4091" s="305"/>
      <c r="AJ4091" s="305"/>
      <c r="AK4091" s="307"/>
      <c r="AL4091" s="308"/>
    </row>
    <row r="4092" spans="34:38" ht="14.4">
      <c r="AH4092" s="306"/>
      <c r="AI4092" s="305"/>
      <c r="AJ4092" s="305"/>
      <c r="AK4092" s="307"/>
      <c r="AL4092" s="308"/>
    </row>
    <row r="4093" spans="34:38" ht="14.4">
      <c r="AH4093" s="306"/>
      <c r="AI4093" s="305"/>
      <c r="AJ4093" s="305"/>
      <c r="AK4093" s="307"/>
      <c r="AL4093" s="308"/>
    </row>
    <row r="4094" spans="34:38" ht="14.4">
      <c r="AH4094" s="306"/>
      <c r="AI4094" s="305"/>
      <c r="AJ4094" s="305"/>
      <c r="AK4094" s="307"/>
      <c r="AL4094" s="308"/>
    </row>
    <row r="4095" spans="34:38" ht="14.4">
      <c r="AH4095" s="306"/>
      <c r="AI4095" s="305"/>
      <c r="AJ4095" s="305"/>
      <c r="AK4095" s="307"/>
      <c r="AL4095" s="308"/>
    </row>
    <row r="4096" spans="34:38" ht="14.4">
      <c r="AH4096" s="306"/>
      <c r="AI4096" s="305"/>
      <c r="AJ4096" s="305"/>
      <c r="AK4096" s="307"/>
      <c r="AL4096" s="308"/>
    </row>
    <row r="4097" spans="34:38" ht="14.4">
      <c r="AH4097" s="306"/>
      <c r="AI4097" s="305"/>
      <c r="AJ4097" s="305"/>
      <c r="AK4097" s="307"/>
      <c r="AL4097" s="308"/>
    </row>
    <row r="4098" spans="34:38" ht="14.4">
      <c r="AH4098" s="306"/>
      <c r="AI4098" s="305"/>
      <c r="AJ4098" s="305"/>
      <c r="AK4098" s="307"/>
      <c r="AL4098" s="308"/>
    </row>
    <row r="4099" spans="34:38" ht="14.4">
      <c r="AH4099" s="306"/>
      <c r="AI4099" s="305"/>
      <c r="AJ4099" s="305"/>
      <c r="AK4099" s="307"/>
      <c r="AL4099" s="308"/>
    </row>
    <row r="4100" spans="34:38" ht="14.4">
      <c r="AH4100" s="306"/>
      <c r="AI4100" s="305"/>
      <c r="AJ4100" s="305"/>
      <c r="AK4100" s="307"/>
      <c r="AL4100" s="308"/>
    </row>
    <row r="4101" spans="34:38" ht="14.4">
      <c r="AH4101" s="306"/>
      <c r="AI4101" s="305"/>
      <c r="AJ4101" s="305"/>
      <c r="AK4101" s="307"/>
      <c r="AL4101" s="308"/>
    </row>
    <row r="4102" spans="34:38" ht="14.4">
      <c r="AH4102" s="306"/>
      <c r="AI4102" s="305"/>
      <c r="AJ4102" s="305"/>
      <c r="AK4102" s="307"/>
      <c r="AL4102" s="308"/>
    </row>
    <row r="4103" spans="34:38" ht="14.4">
      <c r="AH4103" s="306"/>
      <c r="AI4103" s="305"/>
      <c r="AJ4103" s="305"/>
      <c r="AK4103" s="307"/>
      <c r="AL4103" s="308"/>
    </row>
    <row r="4104" spans="34:38" ht="14.4">
      <c r="AH4104" s="306"/>
      <c r="AI4104" s="305"/>
      <c r="AJ4104" s="305"/>
      <c r="AK4104" s="307"/>
      <c r="AL4104" s="308"/>
    </row>
    <row r="4105" spans="34:38" ht="14.4">
      <c r="AH4105" s="306"/>
      <c r="AI4105" s="305"/>
      <c r="AJ4105" s="305"/>
      <c r="AK4105" s="307"/>
      <c r="AL4105" s="308"/>
    </row>
    <row r="4106" spans="34:38" ht="14.4">
      <c r="AH4106" s="306"/>
      <c r="AI4106" s="305"/>
      <c r="AJ4106" s="305"/>
      <c r="AK4106" s="307"/>
      <c r="AL4106" s="308"/>
    </row>
    <row r="4107" spans="34:38" ht="14.4">
      <c r="AH4107" s="306"/>
      <c r="AI4107" s="305"/>
      <c r="AJ4107" s="305"/>
      <c r="AK4107" s="307"/>
      <c r="AL4107" s="308"/>
    </row>
    <row r="4108" spans="34:38" ht="14.4">
      <c r="AH4108" s="306"/>
      <c r="AI4108" s="305"/>
      <c r="AJ4108" s="305"/>
      <c r="AK4108" s="307"/>
      <c r="AL4108" s="308"/>
    </row>
    <row r="4109" spans="34:38" ht="14.4">
      <c r="AH4109" s="306"/>
      <c r="AI4109" s="305"/>
      <c r="AJ4109" s="305"/>
      <c r="AK4109" s="307"/>
      <c r="AL4109" s="308"/>
    </row>
    <row r="4110" spans="34:38" ht="14.4">
      <c r="AH4110" s="306"/>
      <c r="AI4110" s="305"/>
      <c r="AJ4110" s="305"/>
      <c r="AK4110" s="307"/>
      <c r="AL4110" s="308"/>
    </row>
    <row r="4111" spans="34:38" ht="14.4">
      <c r="AH4111" s="306"/>
      <c r="AI4111" s="305"/>
      <c r="AJ4111" s="305"/>
      <c r="AK4111" s="307"/>
      <c r="AL4111" s="308"/>
    </row>
    <row r="4112" spans="34:38" ht="14.4">
      <c r="AH4112" s="306"/>
      <c r="AI4112" s="305"/>
      <c r="AJ4112" s="305"/>
      <c r="AK4112" s="307"/>
      <c r="AL4112" s="308"/>
    </row>
    <row r="4113" spans="34:38" ht="14.4">
      <c r="AH4113" s="306"/>
      <c r="AI4113" s="305"/>
      <c r="AJ4113" s="305"/>
      <c r="AK4113" s="307"/>
      <c r="AL4113" s="308"/>
    </row>
    <row r="4114" spans="34:38" ht="14.4">
      <c r="AH4114" s="306"/>
      <c r="AI4114" s="305"/>
      <c r="AJ4114" s="305"/>
      <c r="AK4114" s="307"/>
      <c r="AL4114" s="308"/>
    </row>
    <row r="4115" spans="34:38" ht="14.4">
      <c r="AH4115" s="306"/>
      <c r="AI4115" s="305"/>
      <c r="AJ4115" s="305"/>
      <c r="AK4115" s="307"/>
      <c r="AL4115" s="308"/>
    </row>
    <row r="4116" spans="34:38" ht="14.4">
      <c r="AH4116" s="306"/>
      <c r="AI4116" s="305"/>
      <c r="AJ4116" s="305"/>
      <c r="AK4116" s="307"/>
      <c r="AL4116" s="308"/>
    </row>
    <row r="4117" spans="34:38" ht="14.4">
      <c r="AH4117" s="306"/>
      <c r="AI4117" s="305"/>
      <c r="AJ4117" s="305"/>
      <c r="AK4117" s="307"/>
      <c r="AL4117" s="308"/>
    </row>
    <row r="4118" spans="34:38" ht="14.4">
      <c r="AH4118" s="306"/>
      <c r="AI4118" s="305"/>
      <c r="AJ4118" s="305"/>
      <c r="AK4118" s="307"/>
      <c r="AL4118" s="308"/>
    </row>
    <row r="4119" spans="34:38" ht="14.4">
      <c r="AH4119" s="306"/>
      <c r="AI4119" s="305"/>
      <c r="AJ4119" s="305"/>
      <c r="AK4119" s="307"/>
      <c r="AL4119" s="308"/>
    </row>
    <row r="4120" spans="34:38" ht="14.4">
      <c r="AH4120" s="306"/>
      <c r="AI4120" s="305"/>
      <c r="AJ4120" s="305"/>
      <c r="AK4120" s="307"/>
      <c r="AL4120" s="308"/>
    </row>
    <row r="4121" spans="34:38" ht="14.4">
      <c r="AH4121" s="306"/>
      <c r="AI4121" s="305"/>
      <c r="AJ4121" s="305"/>
      <c r="AK4121" s="307"/>
      <c r="AL4121" s="308"/>
    </row>
    <row r="4122" spans="34:38" ht="14.4">
      <c r="AH4122" s="306"/>
      <c r="AI4122" s="305"/>
      <c r="AJ4122" s="305"/>
      <c r="AK4122" s="307"/>
      <c r="AL4122" s="308"/>
    </row>
    <row r="4123" spans="34:38" ht="14.4">
      <c r="AH4123" s="306"/>
      <c r="AI4123" s="305"/>
      <c r="AJ4123" s="305"/>
      <c r="AK4123" s="307"/>
      <c r="AL4123" s="308"/>
    </row>
    <row r="4124" spans="34:38" ht="14.4">
      <c r="AH4124" s="306"/>
      <c r="AI4124" s="305"/>
      <c r="AJ4124" s="305"/>
      <c r="AK4124" s="307"/>
      <c r="AL4124" s="308"/>
    </row>
    <row r="4125" spans="34:38" ht="14.4">
      <c r="AH4125" s="306"/>
      <c r="AI4125" s="305"/>
      <c r="AJ4125" s="305"/>
      <c r="AK4125" s="307"/>
      <c r="AL4125" s="308"/>
    </row>
    <row r="4126" spans="34:38" ht="14.4">
      <c r="AH4126" s="306"/>
      <c r="AI4126" s="305"/>
      <c r="AJ4126" s="305"/>
      <c r="AK4126" s="307"/>
      <c r="AL4126" s="308"/>
    </row>
    <row r="4127" spans="34:38" ht="14.4">
      <c r="AH4127" s="306"/>
      <c r="AI4127" s="305"/>
      <c r="AJ4127" s="305"/>
      <c r="AK4127" s="307"/>
      <c r="AL4127" s="308"/>
    </row>
    <row r="4128" spans="34:38" ht="14.4">
      <c r="AH4128" s="306"/>
      <c r="AI4128" s="305"/>
      <c r="AJ4128" s="305"/>
      <c r="AK4128" s="307"/>
      <c r="AL4128" s="308"/>
    </row>
    <row r="4129" spans="34:38" ht="14.4">
      <c r="AH4129" s="306"/>
      <c r="AI4129" s="305"/>
      <c r="AJ4129" s="305"/>
      <c r="AK4129" s="307"/>
      <c r="AL4129" s="308"/>
    </row>
    <row r="4130" spans="34:38" ht="14.4">
      <c r="AH4130" s="306"/>
      <c r="AI4130" s="305"/>
      <c r="AJ4130" s="305"/>
      <c r="AK4130" s="307"/>
      <c r="AL4130" s="308"/>
    </row>
    <row r="4131" spans="34:38" ht="14.4">
      <c r="AH4131" s="306"/>
      <c r="AI4131" s="305"/>
      <c r="AJ4131" s="305"/>
      <c r="AK4131" s="307"/>
      <c r="AL4131" s="308"/>
    </row>
    <row r="4132" spans="34:38" ht="14.4">
      <c r="AH4132" s="306"/>
      <c r="AI4132" s="305"/>
      <c r="AJ4132" s="305"/>
      <c r="AK4132" s="307"/>
      <c r="AL4132" s="308"/>
    </row>
    <row r="4133" spans="34:38" ht="14.4">
      <c r="AH4133" s="306"/>
      <c r="AI4133" s="305"/>
      <c r="AJ4133" s="305"/>
      <c r="AK4133" s="307"/>
      <c r="AL4133" s="308"/>
    </row>
    <row r="4134" spans="34:38" ht="14.4">
      <c r="AH4134" s="306"/>
      <c r="AI4134" s="305"/>
      <c r="AJ4134" s="305"/>
      <c r="AK4134" s="307"/>
      <c r="AL4134" s="308"/>
    </row>
    <row r="4135" spans="34:38" ht="14.4">
      <c r="AH4135" s="306"/>
      <c r="AI4135" s="305"/>
      <c r="AJ4135" s="305"/>
      <c r="AK4135" s="307"/>
      <c r="AL4135" s="308"/>
    </row>
    <row r="4136" spans="34:38" ht="14.4">
      <c r="AH4136" s="306"/>
      <c r="AI4136" s="305"/>
      <c r="AJ4136" s="305"/>
      <c r="AK4136" s="307"/>
      <c r="AL4136" s="308"/>
    </row>
    <row r="4137" spans="34:38" ht="14.4">
      <c r="AH4137" s="306"/>
      <c r="AI4137" s="305"/>
      <c r="AJ4137" s="305"/>
      <c r="AK4137" s="307"/>
      <c r="AL4137" s="308"/>
    </row>
    <row r="4138" spans="34:38" ht="14.4">
      <c r="AH4138" s="306"/>
      <c r="AI4138" s="305"/>
      <c r="AJ4138" s="305"/>
      <c r="AK4138" s="307"/>
      <c r="AL4138" s="308"/>
    </row>
    <row r="4139" spans="34:38" ht="14.4">
      <c r="AH4139" s="306"/>
      <c r="AI4139" s="305"/>
      <c r="AJ4139" s="305"/>
      <c r="AK4139" s="307"/>
      <c r="AL4139" s="308"/>
    </row>
    <row r="4140" spans="34:38" ht="14.4">
      <c r="AH4140" s="306"/>
      <c r="AI4140" s="305"/>
      <c r="AJ4140" s="305"/>
      <c r="AK4140" s="307"/>
      <c r="AL4140" s="308"/>
    </row>
    <row r="4141" spans="34:38" ht="14.4">
      <c r="AH4141" s="306"/>
      <c r="AI4141" s="305"/>
      <c r="AJ4141" s="305"/>
      <c r="AK4141" s="307"/>
      <c r="AL4141" s="308"/>
    </row>
    <row r="4142" spans="34:38" ht="14.4">
      <c r="AH4142" s="306"/>
      <c r="AI4142" s="305"/>
      <c r="AJ4142" s="305"/>
      <c r="AK4142" s="307"/>
      <c r="AL4142" s="308"/>
    </row>
    <row r="4143" spans="34:38" ht="14.4">
      <c r="AH4143" s="306"/>
      <c r="AI4143" s="305"/>
      <c r="AJ4143" s="305"/>
      <c r="AK4143" s="307"/>
      <c r="AL4143" s="308"/>
    </row>
    <row r="4144" spans="34:38" ht="14.4">
      <c r="AH4144" s="306"/>
      <c r="AI4144" s="305"/>
      <c r="AJ4144" s="305"/>
      <c r="AK4144" s="307"/>
      <c r="AL4144" s="308"/>
    </row>
    <row r="4145" spans="34:38" ht="14.4">
      <c r="AH4145" s="306"/>
      <c r="AI4145" s="305"/>
      <c r="AJ4145" s="305"/>
      <c r="AK4145" s="307"/>
      <c r="AL4145" s="308"/>
    </row>
    <row r="4146" spans="34:38" ht="14.4">
      <c r="AH4146" s="306"/>
      <c r="AI4146" s="305"/>
      <c r="AJ4146" s="305"/>
      <c r="AK4146" s="307"/>
      <c r="AL4146" s="308"/>
    </row>
    <row r="4147" spans="34:38" ht="14.4">
      <c r="AH4147" s="306"/>
      <c r="AI4147" s="305"/>
      <c r="AJ4147" s="305"/>
      <c r="AK4147" s="307"/>
      <c r="AL4147" s="308"/>
    </row>
    <row r="4148" spans="34:38" ht="14.4">
      <c r="AH4148" s="306"/>
      <c r="AI4148" s="305"/>
      <c r="AJ4148" s="305"/>
      <c r="AK4148" s="307"/>
      <c r="AL4148" s="308"/>
    </row>
    <row r="4149" spans="34:38" ht="14.4">
      <c r="AH4149" s="306"/>
      <c r="AI4149" s="305"/>
      <c r="AJ4149" s="305"/>
      <c r="AK4149" s="307"/>
      <c r="AL4149" s="308"/>
    </row>
    <row r="4150" spans="34:38" ht="14.4">
      <c r="AH4150" s="306"/>
      <c r="AI4150" s="305"/>
      <c r="AJ4150" s="305"/>
      <c r="AK4150" s="307"/>
      <c r="AL4150" s="308"/>
    </row>
    <row r="4151" spans="34:38" ht="14.4">
      <c r="AH4151" s="306"/>
      <c r="AI4151" s="305"/>
      <c r="AJ4151" s="305"/>
      <c r="AK4151" s="307"/>
      <c r="AL4151" s="308"/>
    </row>
    <row r="4152" spans="34:38" ht="14.4">
      <c r="AH4152" s="306"/>
      <c r="AI4152" s="305"/>
      <c r="AJ4152" s="305"/>
      <c r="AK4152" s="307"/>
      <c r="AL4152" s="308"/>
    </row>
    <row r="4153" spans="34:38" ht="14.4">
      <c r="AH4153" s="306"/>
      <c r="AI4153" s="305"/>
      <c r="AJ4153" s="305"/>
      <c r="AK4153" s="307"/>
      <c r="AL4153" s="308"/>
    </row>
    <row r="4154" spans="34:38" ht="14.4">
      <c r="AH4154" s="306"/>
      <c r="AI4154" s="305"/>
      <c r="AJ4154" s="305"/>
      <c r="AK4154" s="307"/>
      <c r="AL4154" s="308"/>
    </row>
    <row r="4155" spans="34:38" ht="14.4">
      <c r="AH4155" s="306"/>
      <c r="AI4155" s="305"/>
      <c r="AJ4155" s="305"/>
      <c r="AK4155" s="307"/>
      <c r="AL4155" s="308"/>
    </row>
    <row r="4156" spans="34:38" ht="14.4">
      <c r="AH4156" s="306"/>
      <c r="AI4156" s="305"/>
      <c r="AJ4156" s="305"/>
      <c r="AK4156" s="307"/>
      <c r="AL4156" s="308"/>
    </row>
    <row r="4157" spans="34:38" ht="14.4">
      <c r="AH4157" s="306"/>
      <c r="AI4157" s="305"/>
      <c r="AJ4157" s="305"/>
      <c r="AK4157" s="307"/>
      <c r="AL4157" s="308"/>
    </row>
    <row r="4158" spans="34:38" ht="14.4">
      <c r="AH4158" s="306"/>
      <c r="AI4158" s="305"/>
      <c r="AJ4158" s="305"/>
      <c r="AK4158" s="307"/>
      <c r="AL4158" s="308"/>
    </row>
    <row r="4159" spans="34:38" ht="14.4">
      <c r="AH4159" s="306"/>
      <c r="AI4159" s="305"/>
      <c r="AJ4159" s="305"/>
      <c r="AK4159" s="307"/>
      <c r="AL4159" s="308"/>
    </row>
    <row r="4160" spans="34:38" ht="14.4">
      <c r="AH4160" s="306"/>
      <c r="AI4160" s="305"/>
      <c r="AJ4160" s="305"/>
      <c r="AK4160" s="307"/>
      <c r="AL4160" s="308"/>
    </row>
    <row r="4161" spans="34:38" ht="14.4">
      <c r="AH4161" s="306"/>
      <c r="AI4161" s="305"/>
      <c r="AJ4161" s="305"/>
      <c r="AK4161" s="307"/>
      <c r="AL4161" s="308"/>
    </row>
    <row r="4162" spans="34:38" ht="14.4">
      <c r="AH4162" s="306"/>
      <c r="AI4162" s="305"/>
      <c r="AJ4162" s="305"/>
      <c r="AK4162" s="307"/>
      <c r="AL4162" s="308"/>
    </row>
    <row r="4163" spans="34:38" ht="14.4">
      <c r="AH4163" s="306"/>
      <c r="AI4163" s="305"/>
      <c r="AJ4163" s="305"/>
      <c r="AK4163" s="307"/>
      <c r="AL4163" s="308"/>
    </row>
    <row r="4164" spans="34:38" ht="14.4">
      <c r="AH4164" s="306"/>
      <c r="AI4164" s="305"/>
      <c r="AJ4164" s="305"/>
      <c r="AK4164" s="307"/>
      <c r="AL4164" s="308"/>
    </row>
    <row r="4165" spans="34:38" ht="14.4">
      <c r="AH4165" s="306"/>
      <c r="AI4165" s="305"/>
      <c r="AJ4165" s="305"/>
      <c r="AK4165" s="307"/>
      <c r="AL4165" s="308"/>
    </row>
    <row r="4166" spans="34:38" ht="14.4">
      <c r="AH4166" s="306"/>
      <c r="AI4166" s="305"/>
      <c r="AJ4166" s="305"/>
      <c r="AK4166" s="307"/>
      <c r="AL4166" s="308"/>
    </row>
    <row r="4167" spans="34:38" ht="14.4">
      <c r="AH4167" s="306"/>
      <c r="AI4167" s="305"/>
      <c r="AJ4167" s="305"/>
      <c r="AK4167" s="307"/>
      <c r="AL4167" s="308"/>
    </row>
    <row r="4168" spans="34:38" ht="14.4">
      <c r="AH4168" s="306"/>
      <c r="AI4168" s="305"/>
      <c r="AJ4168" s="305"/>
      <c r="AK4168" s="307"/>
      <c r="AL4168" s="308"/>
    </row>
    <row r="4169" spans="34:38" ht="14.4">
      <c r="AH4169" s="306"/>
      <c r="AI4169" s="305"/>
      <c r="AJ4169" s="305"/>
      <c r="AK4169" s="307"/>
      <c r="AL4169" s="308"/>
    </row>
    <row r="4170" spans="34:38" ht="14.4">
      <c r="AH4170" s="306"/>
      <c r="AI4170" s="305"/>
      <c r="AJ4170" s="305"/>
      <c r="AK4170" s="307"/>
      <c r="AL4170" s="308"/>
    </row>
    <row r="4171" spans="34:38" ht="14.4">
      <c r="AH4171" s="306"/>
      <c r="AI4171" s="305"/>
      <c r="AJ4171" s="305"/>
      <c r="AK4171" s="307"/>
      <c r="AL4171" s="308"/>
    </row>
    <row r="4172" spans="34:38" ht="14.4">
      <c r="AH4172" s="306"/>
      <c r="AI4172" s="305"/>
      <c r="AJ4172" s="305"/>
      <c r="AK4172" s="307"/>
      <c r="AL4172" s="308"/>
    </row>
    <row r="4173" spans="34:38" ht="14.4">
      <c r="AH4173" s="306"/>
      <c r="AI4173" s="305"/>
      <c r="AJ4173" s="305"/>
      <c r="AK4173" s="307"/>
      <c r="AL4173" s="308"/>
    </row>
    <row r="4174" spans="34:38" ht="14.4">
      <c r="AH4174" s="306"/>
      <c r="AI4174" s="305"/>
      <c r="AJ4174" s="305"/>
      <c r="AK4174" s="307"/>
      <c r="AL4174" s="308"/>
    </row>
    <row r="4175" spans="34:38" ht="14.4">
      <c r="AH4175" s="306"/>
      <c r="AI4175" s="305"/>
      <c r="AJ4175" s="305"/>
      <c r="AK4175" s="307"/>
      <c r="AL4175" s="308"/>
    </row>
    <row r="4176" spans="34:38" ht="14.4">
      <c r="AH4176" s="306"/>
      <c r="AI4176" s="305"/>
      <c r="AJ4176" s="305"/>
      <c r="AK4176" s="307"/>
      <c r="AL4176" s="308"/>
    </row>
    <row r="4177" spans="34:38" ht="14.4">
      <c r="AH4177" s="306"/>
      <c r="AI4177" s="305"/>
      <c r="AJ4177" s="305"/>
      <c r="AK4177" s="307"/>
      <c r="AL4177" s="308"/>
    </row>
    <row r="4178" spans="34:38" ht="14.4">
      <c r="AH4178" s="306"/>
      <c r="AI4178" s="305"/>
      <c r="AJ4178" s="305"/>
      <c r="AK4178" s="307"/>
      <c r="AL4178" s="308"/>
    </row>
    <row r="4179" spans="34:38" ht="14.4">
      <c r="AH4179" s="306"/>
      <c r="AI4179" s="305"/>
      <c r="AJ4179" s="305"/>
      <c r="AK4179" s="307"/>
      <c r="AL4179" s="308"/>
    </row>
    <row r="4180" spans="34:38" ht="14.4">
      <c r="AH4180" s="306"/>
      <c r="AI4180" s="305"/>
      <c r="AJ4180" s="305"/>
      <c r="AK4180" s="307"/>
      <c r="AL4180" s="308"/>
    </row>
    <row r="4181" spans="34:38" ht="14.4">
      <c r="AH4181" s="306"/>
      <c r="AI4181" s="305"/>
      <c r="AJ4181" s="305"/>
      <c r="AK4181" s="307"/>
      <c r="AL4181" s="308"/>
    </row>
    <row r="4182" spans="34:38" ht="14.4">
      <c r="AH4182" s="306"/>
      <c r="AI4182" s="305"/>
      <c r="AJ4182" s="305"/>
      <c r="AK4182" s="307"/>
      <c r="AL4182" s="308"/>
    </row>
    <row r="4183" spans="34:38" ht="14.4">
      <c r="AH4183" s="306"/>
      <c r="AI4183" s="305"/>
      <c r="AJ4183" s="305"/>
      <c r="AK4183" s="307"/>
      <c r="AL4183" s="308"/>
    </row>
    <row r="4184" spans="34:38" ht="14.4">
      <c r="AH4184" s="306"/>
      <c r="AI4184" s="305"/>
      <c r="AJ4184" s="305"/>
      <c r="AK4184" s="307"/>
      <c r="AL4184" s="308"/>
    </row>
    <row r="4185" spans="34:38" ht="14.4">
      <c r="AH4185" s="306"/>
      <c r="AI4185" s="305"/>
      <c r="AJ4185" s="305"/>
      <c r="AK4185" s="307"/>
      <c r="AL4185" s="308"/>
    </row>
    <row r="4186" spans="34:38" ht="14.4">
      <c r="AH4186" s="306"/>
      <c r="AI4186" s="305"/>
      <c r="AJ4186" s="305"/>
      <c r="AK4186" s="307"/>
      <c r="AL4186" s="308"/>
    </row>
    <row r="4187" spans="34:38" ht="14.4">
      <c r="AH4187" s="306"/>
      <c r="AI4187" s="305"/>
      <c r="AJ4187" s="305"/>
      <c r="AK4187" s="307"/>
      <c r="AL4187" s="308"/>
    </row>
    <row r="4188" spans="34:38" ht="14.4">
      <c r="AH4188" s="306"/>
      <c r="AI4188" s="305"/>
      <c r="AJ4188" s="305"/>
      <c r="AK4188" s="307"/>
      <c r="AL4188" s="308"/>
    </row>
    <row r="4189" spans="34:38" ht="14.4">
      <c r="AH4189" s="306"/>
      <c r="AI4189" s="305"/>
      <c r="AJ4189" s="305"/>
      <c r="AK4189" s="307"/>
      <c r="AL4189" s="308"/>
    </row>
    <row r="4190" spans="34:38" ht="14.4">
      <c r="AH4190" s="306"/>
      <c r="AI4190" s="305"/>
      <c r="AJ4190" s="305"/>
      <c r="AK4190" s="307"/>
      <c r="AL4190" s="308"/>
    </row>
    <row r="4191" spans="34:38" ht="14.4">
      <c r="AH4191" s="306"/>
      <c r="AI4191" s="305"/>
      <c r="AJ4191" s="305"/>
      <c r="AK4191" s="307"/>
      <c r="AL4191" s="308"/>
    </row>
    <row r="4192" spans="34:38" ht="14.4">
      <c r="AH4192" s="306"/>
      <c r="AI4192" s="305"/>
      <c r="AJ4192" s="305"/>
      <c r="AK4192" s="307"/>
      <c r="AL4192" s="308"/>
    </row>
    <row r="4193" spans="34:38" ht="14.4">
      <c r="AH4193" s="306"/>
      <c r="AI4193" s="305"/>
      <c r="AJ4193" s="305"/>
      <c r="AK4193" s="307"/>
      <c r="AL4193" s="308"/>
    </row>
    <row r="4194" spans="34:38" ht="14.4">
      <c r="AH4194" s="306"/>
      <c r="AI4194" s="305"/>
      <c r="AJ4194" s="305"/>
      <c r="AK4194" s="307"/>
      <c r="AL4194" s="308"/>
    </row>
    <row r="4195" spans="34:38" ht="14.4">
      <c r="AH4195" s="306"/>
      <c r="AI4195" s="305"/>
      <c r="AJ4195" s="305"/>
      <c r="AK4195" s="307"/>
      <c r="AL4195" s="308"/>
    </row>
    <row r="4196" spans="34:38" ht="14.4">
      <c r="AH4196" s="306"/>
      <c r="AI4196" s="305"/>
      <c r="AJ4196" s="305"/>
      <c r="AK4196" s="307"/>
      <c r="AL4196" s="308"/>
    </row>
    <row r="4197" spans="34:38" ht="14.4">
      <c r="AH4197" s="306"/>
      <c r="AI4197" s="305"/>
      <c r="AJ4197" s="305"/>
      <c r="AK4197" s="307"/>
      <c r="AL4197" s="308"/>
    </row>
    <row r="4198" spans="34:38" ht="14.4">
      <c r="AH4198" s="306"/>
      <c r="AI4198" s="305"/>
      <c r="AJ4198" s="305"/>
      <c r="AK4198" s="307"/>
      <c r="AL4198" s="308"/>
    </row>
    <row r="4199" spans="34:38" ht="14.4">
      <c r="AH4199" s="306"/>
      <c r="AI4199" s="305"/>
      <c r="AJ4199" s="305"/>
      <c r="AK4199" s="307"/>
      <c r="AL4199" s="308"/>
    </row>
    <row r="4200" spans="34:38" ht="14.4">
      <c r="AH4200" s="306"/>
      <c r="AI4200" s="305"/>
      <c r="AJ4200" s="305"/>
      <c r="AK4200" s="307"/>
      <c r="AL4200" s="308"/>
    </row>
    <row r="4201" spans="34:38" ht="14.4">
      <c r="AH4201" s="306"/>
      <c r="AI4201" s="305"/>
      <c r="AJ4201" s="305"/>
      <c r="AK4201" s="307"/>
      <c r="AL4201" s="308"/>
    </row>
    <row r="4202" spans="34:38" ht="14.4">
      <c r="AH4202" s="306"/>
      <c r="AI4202" s="305"/>
      <c r="AJ4202" s="305"/>
      <c r="AK4202" s="307"/>
      <c r="AL4202" s="308"/>
    </row>
    <row r="4203" spans="34:38" ht="14.4">
      <c r="AH4203" s="306"/>
      <c r="AI4203" s="305"/>
      <c r="AJ4203" s="305"/>
      <c r="AK4203" s="307"/>
      <c r="AL4203" s="308"/>
    </row>
    <row r="4204" spans="34:38" ht="14.4">
      <c r="AH4204" s="306"/>
      <c r="AI4204" s="305"/>
      <c r="AJ4204" s="305"/>
      <c r="AK4204" s="307"/>
      <c r="AL4204" s="308"/>
    </row>
    <row r="4205" spans="34:38" ht="14.4">
      <c r="AH4205" s="306"/>
      <c r="AI4205" s="305"/>
      <c r="AJ4205" s="305"/>
      <c r="AK4205" s="307"/>
      <c r="AL4205" s="308"/>
    </row>
    <row r="4206" spans="34:38" ht="14.4">
      <c r="AH4206" s="306"/>
      <c r="AI4206" s="305"/>
      <c r="AJ4206" s="305"/>
      <c r="AK4206" s="307"/>
      <c r="AL4206" s="308"/>
    </row>
    <row r="4207" spans="34:38" ht="14.4">
      <c r="AH4207" s="306"/>
      <c r="AI4207" s="305"/>
      <c r="AJ4207" s="305"/>
      <c r="AK4207" s="307"/>
      <c r="AL4207" s="308"/>
    </row>
    <row r="4208" spans="34:38" ht="14.4">
      <c r="AH4208" s="306"/>
      <c r="AI4208" s="305"/>
      <c r="AJ4208" s="305"/>
      <c r="AK4208" s="307"/>
      <c r="AL4208" s="308"/>
    </row>
    <row r="4209" spans="34:38" ht="14.4">
      <c r="AH4209" s="306"/>
      <c r="AI4209" s="305"/>
      <c r="AJ4209" s="305"/>
      <c r="AK4209" s="307"/>
      <c r="AL4209" s="308"/>
    </row>
    <row r="4210" spans="34:38" ht="14.4">
      <c r="AH4210" s="306"/>
      <c r="AI4210" s="305"/>
      <c r="AJ4210" s="305"/>
      <c r="AK4210" s="307"/>
      <c r="AL4210" s="308"/>
    </row>
    <row r="4211" spans="34:38" ht="14.4">
      <c r="AH4211" s="306"/>
      <c r="AI4211" s="305"/>
      <c r="AJ4211" s="305"/>
      <c r="AK4211" s="307"/>
      <c r="AL4211" s="308"/>
    </row>
    <row r="4212" spans="34:38" ht="14.4">
      <c r="AH4212" s="306"/>
      <c r="AI4212" s="305"/>
      <c r="AJ4212" s="305"/>
      <c r="AK4212" s="307"/>
      <c r="AL4212" s="308"/>
    </row>
    <row r="4213" spans="34:38" ht="14.4">
      <c r="AH4213" s="306"/>
      <c r="AI4213" s="305"/>
      <c r="AJ4213" s="305"/>
      <c r="AK4213" s="307"/>
      <c r="AL4213" s="308"/>
    </row>
    <row r="4214" spans="34:38" ht="14.4">
      <c r="AH4214" s="306"/>
      <c r="AI4214" s="305"/>
      <c r="AJ4214" s="305"/>
      <c r="AK4214" s="307"/>
      <c r="AL4214" s="308"/>
    </row>
    <row r="4215" spans="34:38" ht="14.4">
      <c r="AH4215" s="306"/>
      <c r="AI4215" s="305"/>
      <c r="AJ4215" s="305"/>
      <c r="AK4215" s="307"/>
      <c r="AL4215" s="308"/>
    </row>
    <row r="4216" spans="34:38" ht="14.4">
      <c r="AH4216" s="306"/>
      <c r="AI4216" s="305"/>
      <c r="AJ4216" s="305"/>
      <c r="AK4216" s="307"/>
      <c r="AL4216" s="308"/>
    </row>
    <row r="4217" spans="34:38" ht="14.4">
      <c r="AH4217" s="306"/>
      <c r="AI4217" s="305"/>
      <c r="AJ4217" s="305"/>
      <c r="AK4217" s="307"/>
      <c r="AL4217" s="308"/>
    </row>
    <row r="4218" spans="34:38" ht="14.4">
      <c r="AH4218" s="306"/>
      <c r="AI4218" s="305"/>
      <c r="AJ4218" s="305"/>
      <c r="AK4218" s="307"/>
      <c r="AL4218" s="308"/>
    </row>
    <row r="4219" spans="34:38" ht="14.4">
      <c r="AH4219" s="306"/>
      <c r="AI4219" s="305"/>
      <c r="AJ4219" s="305"/>
      <c r="AK4219" s="307"/>
      <c r="AL4219" s="308"/>
    </row>
    <row r="4220" spans="34:38" ht="14.4">
      <c r="AH4220" s="306"/>
      <c r="AI4220" s="305"/>
      <c r="AJ4220" s="305"/>
      <c r="AK4220" s="307"/>
      <c r="AL4220" s="308"/>
    </row>
    <row r="4221" spans="34:38" ht="14.4">
      <c r="AH4221" s="306"/>
      <c r="AI4221" s="305"/>
      <c r="AJ4221" s="305"/>
      <c r="AK4221" s="307"/>
      <c r="AL4221" s="308"/>
    </row>
    <row r="4222" spans="34:38" ht="14.4">
      <c r="AH4222" s="306"/>
      <c r="AI4222" s="305"/>
      <c r="AJ4222" s="305"/>
      <c r="AK4222" s="307"/>
      <c r="AL4222" s="308"/>
    </row>
    <row r="4223" spans="34:38" ht="14.4">
      <c r="AH4223" s="306"/>
      <c r="AI4223" s="305"/>
      <c r="AJ4223" s="305"/>
      <c r="AK4223" s="307"/>
      <c r="AL4223" s="308"/>
    </row>
    <row r="4224" spans="34:38" ht="14.4">
      <c r="AH4224" s="306"/>
      <c r="AI4224" s="305"/>
      <c r="AJ4224" s="305"/>
      <c r="AK4224" s="307"/>
      <c r="AL4224" s="308"/>
    </row>
    <row r="4225" spans="34:38" ht="14.4">
      <c r="AH4225" s="306"/>
      <c r="AI4225" s="305"/>
      <c r="AJ4225" s="305"/>
      <c r="AK4225" s="307"/>
      <c r="AL4225" s="308"/>
    </row>
    <row r="4226" spans="34:38" ht="14.4">
      <c r="AH4226" s="306"/>
      <c r="AI4226" s="305"/>
      <c r="AJ4226" s="305"/>
      <c r="AK4226" s="307"/>
      <c r="AL4226" s="308"/>
    </row>
    <row r="4227" spans="34:38" ht="14.4">
      <c r="AH4227" s="306"/>
      <c r="AI4227" s="305"/>
      <c r="AJ4227" s="305"/>
      <c r="AK4227" s="307"/>
      <c r="AL4227" s="308"/>
    </row>
    <row r="4228" spans="34:38" ht="14.4">
      <c r="AH4228" s="306"/>
      <c r="AI4228" s="305"/>
      <c r="AJ4228" s="305"/>
      <c r="AK4228" s="307"/>
      <c r="AL4228" s="308"/>
    </row>
    <row r="4229" spans="34:38" ht="14.4">
      <c r="AH4229" s="306"/>
      <c r="AI4229" s="305"/>
      <c r="AJ4229" s="305"/>
      <c r="AK4229" s="307"/>
      <c r="AL4229" s="308"/>
    </row>
    <row r="4230" spans="34:38" ht="14.4">
      <c r="AH4230" s="306"/>
      <c r="AI4230" s="305"/>
      <c r="AJ4230" s="305"/>
      <c r="AK4230" s="307"/>
      <c r="AL4230" s="308"/>
    </row>
    <row r="4231" spans="34:38" ht="14.4">
      <c r="AH4231" s="306"/>
      <c r="AI4231" s="305"/>
      <c r="AJ4231" s="305"/>
      <c r="AK4231" s="307"/>
      <c r="AL4231" s="308"/>
    </row>
    <row r="4232" spans="34:38" ht="14.4">
      <c r="AH4232" s="306"/>
      <c r="AI4232" s="305"/>
      <c r="AJ4232" s="305"/>
      <c r="AK4232" s="307"/>
      <c r="AL4232" s="308"/>
    </row>
    <row r="4233" spans="34:38" ht="14.4">
      <c r="AH4233" s="306"/>
      <c r="AI4233" s="305"/>
      <c r="AJ4233" s="305"/>
      <c r="AK4233" s="307"/>
      <c r="AL4233" s="308"/>
    </row>
    <row r="4234" spans="34:38" ht="14.4">
      <c r="AH4234" s="306"/>
      <c r="AI4234" s="305"/>
      <c r="AJ4234" s="305"/>
      <c r="AK4234" s="307"/>
      <c r="AL4234" s="308"/>
    </row>
    <row r="4235" spans="34:38" ht="14.4">
      <c r="AH4235" s="306"/>
      <c r="AI4235" s="305"/>
      <c r="AJ4235" s="305"/>
      <c r="AK4235" s="307"/>
      <c r="AL4235" s="308"/>
    </row>
    <row r="4236" spans="34:38" ht="14.4">
      <c r="AH4236" s="306"/>
      <c r="AI4236" s="305"/>
      <c r="AJ4236" s="305"/>
      <c r="AK4236" s="307"/>
      <c r="AL4236" s="308"/>
    </row>
    <row r="4237" spans="34:38" ht="14.4">
      <c r="AH4237" s="306"/>
      <c r="AI4237" s="305"/>
      <c r="AJ4237" s="305"/>
      <c r="AK4237" s="307"/>
      <c r="AL4237" s="308"/>
    </row>
    <row r="4238" spans="34:38" ht="14.4">
      <c r="AH4238" s="306"/>
      <c r="AI4238" s="305"/>
      <c r="AJ4238" s="305"/>
      <c r="AK4238" s="307"/>
      <c r="AL4238" s="308"/>
    </row>
    <row r="4239" spans="34:38" ht="14.4">
      <c r="AH4239" s="306"/>
      <c r="AI4239" s="305"/>
      <c r="AJ4239" s="305"/>
      <c r="AK4239" s="307"/>
      <c r="AL4239" s="308"/>
    </row>
    <row r="4240" spans="34:38" ht="14.4">
      <c r="AH4240" s="306"/>
      <c r="AI4240" s="305"/>
      <c r="AJ4240" s="305"/>
      <c r="AK4240" s="307"/>
      <c r="AL4240" s="308"/>
    </row>
    <row r="4241" spans="34:38" ht="14.4">
      <c r="AH4241" s="306"/>
      <c r="AI4241" s="305"/>
      <c r="AJ4241" s="305"/>
      <c r="AK4241" s="307"/>
      <c r="AL4241" s="308"/>
    </row>
    <row r="4242" spans="34:38" ht="14.4">
      <c r="AH4242" s="306"/>
      <c r="AI4242" s="305"/>
      <c r="AJ4242" s="305"/>
      <c r="AK4242" s="307"/>
      <c r="AL4242" s="308"/>
    </row>
    <row r="4243" spans="34:38" ht="14.4">
      <c r="AH4243" s="306"/>
      <c r="AI4243" s="305"/>
      <c r="AJ4243" s="305"/>
      <c r="AK4243" s="307"/>
      <c r="AL4243" s="308"/>
    </row>
    <row r="4244" spans="34:38" ht="14.4">
      <c r="AH4244" s="306"/>
      <c r="AI4244" s="305"/>
      <c r="AJ4244" s="305"/>
      <c r="AK4244" s="307"/>
      <c r="AL4244" s="308"/>
    </row>
    <row r="4245" spans="34:38" ht="14.4">
      <c r="AH4245" s="306"/>
      <c r="AI4245" s="305"/>
      <c r="AJ4245" s="305"/>
      <c r="AK4245" s="307"/>
      <c r="AL4245" s="308"/>
    </row>
    <row r="4246" spans="34:38" ht="14.4">
      <c r="AH4246" s="306"/>
      <c r="AI4246" s="305"/>
      <c r="AJ4246" s="305"/>
      <c r="AK4246" s="307"/>
      <c r="AL4246" s="308"/>
    </row>
    <row r="4247" spans="34:38" ht="14.4">
      <c r="AH4247" s="306"/>
      <c r="AI4247" s="305"/>
      <c r="AJ4247" s="305"/>
      <c r="AK4247" s="307"/>
      <c r="AL4247" s="308"/>
    </row>
    <row r="4248" spans="34:38" ht="14.4">
      <c r="AH4248" s="306"/>
      <c r="AI4248" s="305"/>
      <c r="AJ4248" s="305"/>
      <c r="AK4248" s="307"/>
      <c r="AL4248" s="308"/>
    </row>
    <row r="4249" spans="34:38" ht="14.4">
      <c r="AH4249" s="306"/>
      <c r="AI4249" s="305"/>
      <c r="AJ4249" s="305"/>
      <c r="AK4249" s="307"/>
      <c r="AL4249" s="308"/>
    </row>
    <row r="4250" spans="34:38" ht="14.4">
      <c r="AH4250" s="306"/>
      <c r="AI4250" s="305"/>
      <c r="AJ4250" s="305"/>
      <c r="AK4250" s="307"/>
      <c r="AL4250" s="308"/>
    </row>
    <row r="4251" spans="34:38" ht="14.4">
      <c r="AH4251" s="306"/>
      <c r="AI4251" s="305"/>
      <c r="AJ4251" s="305"/>
      <c r="AK4251" s="307"/>
      <c r="AL4251" s="308"/>
    </row>
    <row r="4252" spans="34:38" ht="14.4">
      <c r="AH4252" s="306"/>
      <c r="AI4252" s="305"/>
      <c r="AJ4252" s="305"/>
      <c r="AK4252" s="307"/>
      <c r="AL4252" s="308"/>
    </row>
    <row r="4253" spans="34:38" ht="14.4">
      <c r="AH4253" s="306"/>
      <c r="AI4253" s="305"/>
      <c r="AJ4253" s="305"/>
      <c r="AK4253" s="307"/>
      <c r="AL4253" s="308"/>
    </row>
    <row r="4254" spans="34:38" ht="14.4">
      <c r="AH4254" s="306"/>
      <c r="AI4254" s="305"/>
      <c r="AJ4254" s="305"/>
      <c r="AK4254" s="307"/>
      <c r="AL4254" s="308"/>
    </row>
    <row r="4255" spans="34:38" ht="14.4">
      <c r="AH4255" s="306"/>
      <c r="AI4255" s="305"/>
      <c r="AJ4255" s="305"/>
      <c r="AK4255" s="307"/>
      <c r="AL4255" s="308"/>
    </row>
    <row r="4256" spans="34:38" ht="14.4">
      <c r="AH4256" s="306"/>
      <c r="AI4256" s="305"/>
      <c r="AJ4256" s="305"/>
      <c r="AK4256" s="307"/>
      <c r="AL4256" s="308"/>
    </row>
    <row r="4257" spans="34:38" ht="14.4">
      <c r="AH4257" s="306"/>
      <c r="AI4257" s="305"/>
      <c r="AJ4257" s="305"/>
      <c r="AK4257" s="307"/>
      <c r="AL4257" s="308"/>
    </row>
    <row r="4258" spans="34:38" ht="14.4">
      <c r="AH4258" s="306"/>
      <c r="AI4258" s="305"/>
      <c r="AJ4258" s="305"/>
      <c r="AK4258" s="307"/>
      <c r="AL4258" s="308"/>
    </row>
    <row r="4259" spans="34:38" ht="14.4">
      <c r="AH4259" s="306"/>
      <c r="AI4259" s="305"/>
      <c r="AJ4259" s="305"/>
      <c r="AK4259" s="307"/>
      <c r="AL4259" s="308"/>
    </row>
    <row r="4260" spans="34:38" ht="14.4">
      <c r="AH4260" s="306"/>
      <c r="AI4260" s="305"/>
      <c r="AJ4260" s="305"/>
      <c r="AK4260" s="307"/>
      <c r="AL4260" s="308"/>
    </row>
    <row r="4261" spans="34:38" ht="14.4">
      <c r="AH4261" s="306"/>
      <c r="AI4261" s="305"/>
      <c r="AJ4261" s="305"/>
      <c r="AK4261" s="307"/>
      <c r="AL4261" s="308"/>
    </row>
    <row r="4262" spans="34:38" ht="14.4">
      <c r="AH4262" s="306"/>
      <c r="AI4262" s="305"/>
      <c r="AJ4262" s="305"/>
      <c r="AK4262" s="307"/>
      <c r="AL4262" s="308"/>
    </row>
    <row r="4263" spans="34:38" ht="14.4">
      <c r="AH4263" s="306"/>
      <c r="AI4263" s="305"/>
      <c r="AJ4263" s="305"/>
      <c r="AK4263" s="307"/>
      <c r="AL4263" s="308"/>
    </row>
    <row r="4264" spans="34:38" ht="14.4">
      <c r="AH4264" s="306"/>
      <c r="AI4264" s="305"/>
      <c r="AJ4264" s="305"/>
      <c r="AK4264" s="307"/>
      <c r="AL4264" s="308"/>
    </row>
    <row r="4265" spans="34:38" ht="14.4">
      <c r="AH4265" s="306"/>
      <c r="AI4265" s="305"/>
      <c r="AJ4265" s="305"/>
      <c r="AK4265" s="307"/>
      <c r="AL4265" s="308"/>
    </row>
    <row r="4266" spans="34:38" ht="14.4">
      <c r="AH4266" s="306"/>
      <c r="AI4266" s="305"/>
      <c r="AJ4266" s="305"/>
      <c r="AK4266" s="307"/>
      <c r="AL4266" s="308"/>
    </row>
    <row r="4267" spans="34:38" ht="14.4">
      <c r="AH4267" s="306"/>
      <c r="AI4267" s="305"/>
      <c r="AJ4267" s="305"/>
      <c r="AK4267" s="307"/>
      <c r="AL4267" s="308"/>
    </row>
    <row r="4268" spans="34:38" ht="14.4">
      <c r="AH4268" s="306"/>
      <c r="AI4268" s="305"/>
      <c r="AJ4268" s="305"/>
      <c r="AK4268" s="307"/>
      <c r="AL4268" s="308"/>
    </row>
    <row r="4269" spans="34:38" ht="14.4">
      <c r="AH4269" s="306"/>
      <c r="AI4269" s="305"/>
      <c r="AJ4269" s="305"/>
      <c r="AK4269" s="307"/>
      <c r="AL4269" s="308"/>
    </row>
    <row r="4270" spans="34:38" ht="14.4">
      <c r="AH4270" s="306"/>
      <c r="AI4270" s="305"/>
      <c r="AJ4270" s="305"/>
      <c r="AK4270" s="307"/>
      <c r="AL4270" s="308"/>
    </row>
    <row r="4271" spans="34:38" ht="14.4">
      <c r="AH4271" s="306"/>
      <c r="AI4271" s="305"/>
      <c r="AJ4271" s="305"/>
      <c r="AK4271" s="307"/>
      <c r="AL4271" s="308"/>
    </row>
    <row r="4272" spans="34:38" ht="14.4">
      <c r="AH4272" s="306"/>
      <c r="AI4272" s="305"/>
      <c r="AJ4272" s="305"/>
      <c r="AK4272" s="307"/>
      <c r="AL4272" s="308"/>
    </row>
    <row r="4273" spans="34:38" ht="14.4">
      <c r="AH4273" s="306"/>
      <c r="AI4273" s="305"/>
      <c r="AJ4273" s="305"/>
      <c r="AK4273" s="307"/>
      <c r="AL4273" s="308"/>
    </row>
    <row r="4274" spans="34:38" ht="14.4">
      <c r="AH4274" s="306"/>
      <c r="AI4274" s="305"/>
      <c r="AJ4274" s="305"/>
      <c r="AK4274" s="307"/>
      <c r="AL4274" s="308"/>
    </row>
    <row r="4275" spans="34:38" ht="14.4">
      <c r="AH4275" s="306"/>
      <c r="AI4275" s="305"/>
      <c r="AJ4275" s="305"/>
      <c r="AK4275" s="307"/>
      <c r="AL4275" s="308"/>
    </row>
    <row r="4276" spans="34:38" ht="14.4">
      <c r="AH4276" s="306"/>
      <c r="AI4276" s="305"/>
      <c r="AJ4276" s="305"/>
      <c r="AK4276" s="307"/>
      <c r="AL4276" s="308"/>
    </row>
    <row r="4277" spans="34:38" ht="14.4">
      <c r="AH4277" s="306"/>
      <c r="AI4277" s="305"/>
      <c r="AJ4277" s="305"/>
      <c r="AK4277" s="307"/>
      <c r="AL4277" s="308"/>
    </row>
    <row r="4278" spans="34:38" ht="14.4">
      <c r="AH4278" s="306"/>
      <c r="AI4278" s="305"/>
      <c r="AJ4278" s="305"/>
      <c r="AK4278" s="307"/>
      <c r="AL4278" s="308"/>
    </row>
    <row r="4279" spans="34:38" ht="14.4">
      <c r="AH4279" s="306"/>
      <c r="AI4279" s="305"/>
      <c r="AJ4279" s="305"/>
      <c r="AK4279" s="307"/>
      <c r="AL4279" s="308"/>
    </row>
    <row r="4280" spans="34:38" ht="14.4">
      <c r="AH4280" s="306"/>
      <c r="AI4280" s="305"/>
      <c r="AJ4280" s="305"/>
      <c r="AK4280" s="307"/>
      <c r="AL4280" s="308"/>
    </row>
    <row r="4281" spans="34:38" ht="14.4">
      <c r="AH4281" s="306"/>
      <c r="AI4281" s="305"/>
      <c r="AJ4281" s="305"/>
      <c r="AK4281" s="307"/>
      <c r="AL4281" s="308"/>
    </row>
    <row r="4282" spans="34:38" ht="14.4">
      <c r="AH4282" s="306"/>
      <c r="AI4282" s="305"/>
      <c r="AJ4282" s="305"/>
      <c r="AK4282" s="307"/>
      <c r="AL4282" s="308"/>
    </row>
    <row r="4283" spans="34:38" ht="14.4">
      <c r="AH4283" s="306"/>
      <c r="AI4283" s="305"/>
      <c r="AJ4283" s="305"/>
      <c r="AK4283" s="307"/>
      <c r="AL4283" s="308"/>
    </row>
    <row r="4284" spans="34:38" ht="14.4">
      <c r="AH4284" s="306"/>
      <c r="AI4284" s="305"/>
      <c r="AJ4284" s="305"/>
      <c r="AK4284" s="307"/>
      <c r="AL4284" s="308"/>
    </row>
    <row r="4285" spans="34:38" ht="14.4">
      <c r="AH4285" s="306"/>
      <c r="AI4285" s="305"/>
      <c r="AJ4285" s="305"/>
      <c r="AK4285" s="307"/>
      <c r="AL4285" s="308"/>
    </row>
    <row r="4286" spans="34:38" ht="14.4">
      <c r="AH4286" s="306"/>
      <c r="AI4286" s="305"/>
      <c r="AJ4286" s="305"/>
      <c r="AK4286" s="307"/>
      <c r="AL4286" s="308"/>
    </row>
    <row r="4287" spans="34:38" ht="14.4">
      <c r="AH4287" s="306"/>
      <c r="AI4287" s="305"/>
      <c r="AJ4287" s="305"/>
      <c r="AK4287" s="307"/>
      <c r="AL4287" s="308"/>
    </row>
    <row r="4288" spans="34:38" ht="14.4">
      <c r="AH4288" s="306"/>
      <c r="AI4288" s="305"/>
      <c r="AJ4288" s="305"/>
      <c r="AK4288" s="307"/>
      <c r="AL4288" s="308"/>
    </row>
    <row r="4289" spans="34:38" ht="14.4">
      <c r="AH4289" s="306"/>
      <c r="AI4289" s="305"/>
      <c r="AJ4289" s="305"/>
      <c r="AK4289" s="307"/>
      <c r="AL4289" s="308"/>
    </row>
    <row r="4290" spans="34:38" ht="14.4">
      <c r="AH4290" s="306"/>
      <c r="AI4290" s="305"/>
      <c r="AJ4290" s="305"/>
      <c r="AK4290" s="307"/>
      <c r="AL4290" s="308"/>
    </row>
    <row r="4291" spans="34:38" ht="14.4">
      <c r="AH4291" s="306"/>
      <c r="AI4291" s="305"/>
      <c r="AJ4291" s="305"/>
      <c r="AK4291" s="307"/>
      <c r="AL4291" s="308"/>
    </row>
    <row r="4292" spans="34:38" ht="14.4">
      <c r="AH4292" s="306"/>
      <c r="AI4292" s="305"/>
      <c r="AJ4292" s="305"/>
      <c r="AK4292" s="307"/>
      <c r="AL4292" s="308"/>
    </row>
    <row r="4293" spans="34:38" ht="14.4">
      <c r="AH4293" s="306"/>
      <c r="AI4293" s="305"/>
      <c r="AJ4293" s="305"/>
      <c r="AK4293" s="307"/>
      <c r="AL4293" s="308"/>
    </row>
    <row r="4294" spans="34:38" ht="14.4">
      <c r="AH4294" s="306"/>
      <c r="AI4294" s="305"/>
      <c r="AJ4294" s="305"/>
      <c r="AK4294" s="307"/>
      <c r="AL4294" s="308"/>
    </row>
    <row r="4295" spans="34:38" ht="14.4">
      <c r="AH4295" s="306"/>
      <c r="AI4295" s="305"/>
      <c r="AJ4295" s="305"/>
      <c r="AK4295" s="307"/>
      <c r="AL4295" s="308"/>
    </row>
    <row r="4296" spans="34:38" ht="14.4">
      <c r="AH4296" s="306"/>
      <c r="AI4296" s="305"/>
      <c r="AJ4296" s="305"/>
      <c r="AK4296" s="307"/>
      <c r="AL4296" s="308"/>
    </row>
    <row r="4297" spans="34:38" ht="14.4">
      <c r="AH4297" s="306"/>
      <c r="AI4297" s="305"/>
      <c r="AJ4297" s="305"/>
      <c r="AK4297" s="307"/>
      <c r="AL4297" s="308"/>
    </row>
    <row r="4298" spans="34:38" ht="14.4">
      <c r="AH4298" s="306"/>
      <c r="AI4298" s="305"/>
      <c r="AJ4298" s="305"/>
      <c r="AK4298" s="307"/>
      <c r="AL4298" s="308"/>
    </row>
    <row r="4299" spans="34:38" ht="14.4">
      <c r="AH4299" s="306"/>
      <c r="AI4299" s="305"/>
      <c r="AJ4299" s="305"/>
      <c r="AK4299" s="307"/>
      <c r="AL4299" s="308"/>
    </row>
    <row r="4300" spans="34:38" ht="14.4">
      <c r="AH4300" s="306"/>
      <c r="AI4300" s="305"/>
      <c r="AJ4300" s="305"/>
      <c r="AK4300" s="307"/>
      <c r="AL4300" s="308"/>
    </row>
    <row r="4301" spans="34:38" ht="14.4">
      <c r="AH4301" s="306"/>
      <c r="AI4301" s="305"/>
      <c r="AJ4301" s="305"/>
      <c r="AK4301" s="307"/>
      <c r="AL4301" s="308"/>
    </row>
    <row r="4302" spans="34:38" ht="14.4">
      <c r="AH4302" s="306"/>
      <c r="AI4302" s="305"/>
      <c r="AJ4302" s="305"/>
      <c r="AK4302" s="307"/>
      <c r="AL4302" s="308"/>
    </row>
    <row r="4303" spans="34:38" ht="14.4">
      <c r="AH4303" s="306"/>
      <c r="AI4303" s="305"/>
      <c r="AJ4303" s="305"/>
      <c r="AK4303" s="307"/>
      <c r="AL4303" s="308"/>
    </row>
    <row r="4304" spans="34:38" ht="14.4">
      <c r="AH4304" s="306"/>
      <c r="AI4304" s="305"/>
      <c r="AJ4304" s="305"/>
      <c r="AK4304" s="307"/>
      <c r="AL4304" s="308"/>
    </row>
    <row r="4305" spans="34:38" ht="14.4">
      <c r="AH4305" s="306"/>
      <c r="AI4305" s="305"/>
      <c r="AJ4305" s="305"/>
      <c r="AK4305" s="307"/>
      <c r="AL4305" s="308"/>
    </row>
    <row r="4306" spans="34:38" ht="14.4">
      <c r="AH4306" s="306"/>
      <c r="AI4306" s="305"/>
      <c r="AJ4306" s="305"/>
      <c r="AK4306" s="307"/>
      <c r="AL4306" s="308"/>
    </row>
    <row r="4307" spans="34:38" ht="14.4">
      <c r="AH4307" s="306"/>
      <c r="AI4307" s="305"/>
      <c r="AJ4307" s="305"/>
      <c r="AK4307" s="307"/>
      <c r="AL4307" s="308"/>
    </row>
    <row r="4308" spans="34:38" ht="14.4">
      <c r="AH4308" s="306"/>
      <c r="AI4308" s="305"/>
      <c r="AJ4308" s="305"/>
      <c r="AK4308" s="307"/>
      <c r="AL4308" s="308"/>
    </row>
    <row r="4309" spans="34:38" ht="14.4">
      <c r="AH4309" s="306"/>
      <c r="AI4309" s="305"/>
      <c r="AJ4309" s="305"/>
      <c r="AK4309" s="307"/>
      <c r="AL4309" s="308"/>
    </row>
    <row r="4310" spans="34:38" ht="14.4">
      <c r="AH4310" s="306"/>
      <c r="AI4310" s="305"/>
      <c r="AJ4310" s="305"/>
      <c r="AK4310" s="307"/>
      <c r="AL4310" s="308"/>
    </row>
    <row r="4311" spans="34:38" ht="14.4">
      <c r="AH4311" s="306"/>
      <c r="AI4311" s="305"/>
      <c r="AJ4311" s="305"/>
      <c r="AK4311" s="307"/>
      <c r="AL4311" s="308"/>
    </row>
    <row r="4312" spans="34:38" ht="14.4">
      <c r="AH4312" s="306"/>
      <c r="AI4312" s="305"/>
      <c r="AJ4312" s="305"/>
      <c r="AK4312" s="307"/>
      <c r="AL4312" s="308"/>
    </row>
    <row r="4313" spans="34:38" ht="14.4">
      <c r="AH4313" s="306"/>
      <c r="AI4313" s="305"/>
      <c r="AJ4313" s="305"/>
      <c r="AK4313" s="307"/>
      <c r="AL4313" s="308"/>
    </row>
    <row r="4314" spans="34:38" ht="14.4">
      <c r="AH4314" s="306"/>
      <c r="AI4314" s="305"/>
      <c r="AJ4314" s="305"/>
      <c r="AK4314" s="307"/>
      <c r="AL4314" s="308"/>
    </row>
    <row r="4315" spans="34:38" ht="14.4">
      <c r="AH4315" s="306"/>
      <c r="AI4315" s="305"/>
      <c r="AJ4315" s="305"/>
      <c r="AK4315" s="307"/>
      <c r="AL4315" s="308"/>
    </row>
    <row r="4316" spans="34:38" ht="14.4">
      <c r="AH4316" s="306"/>
      <c r="AI4316" s="305"/>
      <c r="AJ4316" s="305"/>
      <c r="AK4316" s="307"/>
      <c r="AL4316" s="308"/>
    </row>
    <row r="4317" spans="34:38" ht="14.4">
      <c r="AH4317" s="306"/>
      <c r="AI4317" s="305"/>
      <c r="AJ4317" s="305"/>
      <c r="AK4317" s="307"/>
      <c r="AL4317" s="308"/>
    </row>
    <row r="4318" spans="34:38" ht="14.4">
      <c r="AH4318" s="306"/>
      <c r="AI4318" s="305"/>
      <c r="AJ4318" s="305"/>
      <c r="AK4318" s="307"/>
      <c r="AL4318" s="308"/>
    </row>
    <row r="4319" spans="34:38" ht="14.4">
      <c r="AH4319" s="306"/>
      <c r="AI4319" s="305"/>
      <c r="AJ4319" s="305"/>
      <c r="AK4319" s="307"/>
      <c r="AL4319" s="308"/>
    </row>
    <row r="4320" spans="34:38" ht="14.4">
      <c r="AH4320" s="306"/>
      <c r="AI4320" s="305"/>
      <c r="AJ4320" s="305"/>
      <c r="AK4320" s="307"/>
      <c r="AL4320" s="308"/>
    </row>
    <row r="4321" spans="34:38" ht="14.4">
      <c r="AH4321" s="306"/>
      <c r="AI4321" s="305"/>
      <c r="AJ4321" s="305"/>
      <c r="AK4321" s="307"/>
      <c r="AL4321" s="308"/>
    </row>
    <row r="4322" spans="34:38" ht="14.4">
      <c r="AH4322" s="306"/>
      <c r="AI4322" s="305"/>
      <c r="AJ4322" s="305"/>
      <c r="AK4322" s="307"/>
      <c r="AL4322" s="308"/>
    </row>
    <row r="4323" spans="34:38" ht="14.4">
      <c r="AH4323" s="306"/>
      <c r="AI4323" s="305"/>
      <c r="AJ4323" s="305"/>
      <c r="AK4323" s="307"/>
      <c r="AL4323" s="308"/>
    </row>
    <row r="4324" spans="34:38" ht="14.4">
      <c r="AH4324" s="306"/>
      <c r="AI4324" s="305"/>
      <c r="AJ4324" s="305"/>
      <c r="AK4324" s="307"/>
      <c r="AL4324" s="308"/>
    </row>
    <row r="4325" spans="34:38" ht="14.4">
      <c r="AH4325" s="306"/>
      <c r="AI4325" s="305"/>
      <c r="AJ4325" s="305"/>
      <c r="AK4325" s="307"/>
      <c r="AL4325" s="308"/>
    </row>
    <row r="4326" spans="34:38" ht="14.4">
      <c r="AH4326" s="306"/>
      <c r="AI4326" s="305"/>
      <c r="AJ4326" s="305"/>
      <c r="AK4326" s="307"/>
      <c r="AL4326" s="308"/>
    </row>
    <row r="4327" spans="34:38" ht="14.4">
      <c r="AH4327" s="306"/>
      <c r="AI4327" s="305"/>
      <c r="AJ4327" s="305"/>
      <c r="AK4327" s="307"/>
      <c r="AL4327" s="308"/>
    </row>
    <row r="4328" spans="34:38" ht="14.4">
      <c r="AH4328" s="306"/>
      <c r="AI4328" s="305"/>
      <c r="AJ4328" s="305"/>
      <c r="AK4328" s="307"/>
      <c r="AL4328" s="308"/>
    </row>
    <row r="4329" spans="34:38" ht="14.4">
      <c r="AH4329" s="306"/>
      <c r="AI4329" s="305"/>
      <c r="AJ4329" s="305"/>
      <c r="AK4329" s="307"/>
      <c r="AL4329" s="308"/>
    </row>
    <row r="4330" spans="34:38" ht="14.4">
      <c r="AH4330" s="306"/>
      <c r="AI4330" s="305"/>
      <c r="AJ4330" s="305"/>
      <c r="AK4330" s="307"/>
      <c r="AL4330" s="308"/>
    </row>
    <row r="4331" spans="34:38" ht="14.4">
      <c r="AH4331" s="306"/>
      <c r="AI4331" s="305"/>
      <c r="AJ4331" s="305"/>
      <c r="AK4331" s="307"/>
      <c r="AL4331" s="308"/>
    </row>
    <row r="4332" spans="34:38" ht="14.4">
      <c r="AH4332" s="306"/>
      <c r="AI4332" s="305"/>
      <c r="AJ4332" s="305"/>
      <c r="AK4332" s="307"/>
      <c r="AL4332" s="308"/>
    </row>
    <row r="4333" spans="34:38" ht="14.4">
      <c r="AH4333" s="306"/>
      <c r="AI4333" s="305"/>
      <c r="AJ4333" s="305"/>
      <c r="AK4333" s="307"/>
      <c r="AL4333" s="308"/>
    </row>
    <row r="4334" spans="34:38" ht="14.4">
      <c r="AH4334" s="306"/>
      <c r="AI4334" s="305"/>
      <c r="AJ4334" s="305"/>
      <c r="AK4334" s="307"/>
      <c r="AL4334" s="308"/>
    </row>
    <row r="4335" spans="34:38" ht="14.4">
      <c r="AH4335" s="306"/>
      <c r="AI4335" s="305"/>
      <c r="AJ4335" s="305"/>
      <c r="AK4335" s="307"/>
      <c r="AL4335" s="308"/>
    </row>
    <row r="4336" spans="34:38" ht="14.4">
      <c r="AH4336" s="306"/>
      <c r="AI4336" s="305"/>
      <c r="AJ4336" s="305"/>
      <c r="AK4336" s="307"/>
      <c r="AL4336" s="308"/>
    </row>
    <row r="4337" spans="34:38" ht="14.4">
      <c r="AH4337" s="306"/>
      <c r="AI4337" s="305"/>
      <c r="AJ4337" s="305"/>
      <c r="AK4337" s="307"/>
      <c r="AL4337" s="308"/>
    </row>
    <row r="4338" spans="34:38" ht="14.4">
      <c r="AH4338" s="306"/>
      <c r="AI4338" s="305"/>
      <c r="AJ4338" s="305"/>
      <c r="AK4338" s="307"/>
      <c r="AL4338" s="308"/>
    </row>
    <row r="4339" spans="34:38" ht="14.4">
      <c r="AH4339" s="306"/>
      <c r="AI4339" s="305"/>
      <c r="AJ4339" s="305"/>
      <c r="AK4339" s="307"/>
      <c r="AL4339" s="308"/>
    </row>
    <row r="4340" spans="34:38" ht="14.4">
      <c r="AH4340" s="306"/>
      <c r="AI4340" s="305"/>
      <c r="AJ4340" s="305"/>
      <c r="AK4340" s="307"/>
      <c r="AL4340" s="308"/>
    </row>
    <row r="4341" spans="34:38" ht="14.4">
      <c r="AH4341" s="306"/>
      <c r="AI4341" s="305"/>
      <c r="AJ4341" s="305"/>
      <c r="AK4341" s="307"/>
      <c r="AL4341" s="308"/>
    </row>
    <row r="4342" spans="34:38" ht="14.4">
      <c r="AH4342" s="306"/>
      <c r="AI4342" s="305"/>
      <c r="AJ4342" s="305"/>
      <c r="AK4342" s="307"/>
      <c r="AL4342" s="308"/>
    </row>
    <row r="4343" spans="34:38" ht="14.4">
      <c r="AH4343" s="306"/>
      <c r="AI4343" s="305"/>
      <c r="AJ4343" s="305"/>
      <c r="AK4343" s="307"/>
      <c r="AL4343" s="308"/>
    </row>
    <row r="4344" spans="34:38" ht="14.4">
      <c r="AH4344" s="306"/>
      <c r="AI4344" s="305"/>
      <c r="AJ4344" s="305"/>
      <c r="AK4344" s="307"/>
      <c r="AL4344" s="308"/>
    </row>
    <row r="4345" spans="34:38" ht="14.4">
      <c r="AH4345" s="306"/>
      <c r="AI4345" s="305"/>
      <c r="AJ4345" s="305"/>
      <c r="AK4345" s="307"/>
      <c r="AL4345" s="308"/>
    </row>
    <row r="4346" spans="34:38" ht="14.4">
      <c r="AH4346" s="306"/>
      <c r="AI4346" s="305"/>
      <c r="AJ4346" s="305"/>
      <c r="AK4346" s="307"/>
      <c r="AL4346" s="308"/>
    </row>
    <row r="4347" spans="34:38" ht="14.4">
      <c r="AH4347" s="306"/>
      <c r="AI4347" s="305"/>
      <c r="AJ4347" s="305"/>
      <c r="AK4347" s="307"/>
      <c r="AL4347" s="308"/>
    </row>
    <row r="4348" spans="34:38" ht="14.4">
      <c r="AH4348" s="306"/>
      <c r="AI4348" s="305"/>
      <c r="AJ4348" s="305"/>
      <c r="AK4348" s="307"/>
      <c r="AL4348" s="308"/>
    </row>
    <row r="4349" spans="34:38" ht="14.4">
      <c r="AH4349" s="306"/>
      <c r="AI4349" s="305"/>
      <c r="AJ4349" s="305"/>
      <c r="AK4349" s="307"/>
      <c r="AL4349" s="308"/>
    </row>
    <row r="4350" spans="34:38" ht="14.4">
      <c r="AH4350" s="306"/>
      <c r="AI4350" s="305"/>
      <c r="AJ4350" s="305"/>
      <c r="AK4350" s="307"/>
      <c r="AL4350" s="308"/>
    </row>
    <row r="4351" spans="34:38" ht="14.4">
      <c r="AH4351" s="306"/>
      <c r="AI4351" s="305"/>
      <c r="AJ4351" s="305"/>
      <c r="AK4351" s="307"/>
      <c r="AL4351" s="308"/>
    </row>
    <row r="4352" spans="34:38" ht="14.4">
      <c r="AH4352" s="306"/>
      <c r="AI4352" s="305"/>
      <c r="AJ4352" s="305"/>
      <c r="AK4352" s="307"/>
      <c r="AL4352" s="308"/>
    </row>
    <row r="4353" spans="34:38" ht="14.4">
      <c r="AH4353" s="306"/>
      <c r="AI4353" s="305"/>
      <c r="AJ4353" s="305"/>
      <c r="AK4353" s="307"/>
      <c r="AL4353" s="308"/>
    </row>
    <row r="4354" spans="34:38" ht="14.4">
      <c r="AH4354" s="306"/>
      <c r="AI4354" s="305"/>
      <c r="AJ4354" s="305"/>
      <c r="AK4354" s="307"/>
      <c r="AL4354" s="308"/>
    </row>
    <row r="4355" spans="34:38" ht="14.4">
      <c r="AH4355" s="306"/>
      <c r="AI4355" s="305"/>
      <c r="AJ4355" s="305"/>
      <c r="AK4355" s="307"/>
      <c r="AL4355" s="308"/>
    </row>
    <row r="4356" spans="34:38" ht="14.4">
      <c r="AH4356" s="306"/>
      <c r="AI4356" s="305"/>
      <c r="AJ4356" s="305"/>
      <c r="AK4356" s="307"/>
      <c r="AL4356" s="308"/>
    </row>
    <row r="4357" spans="34:38" ht="14.4">
      <c r="AH4357" s="306"/>
      <c r="AI4357" s="305"/>
      <c r="AJ4357" s="305"/>
      <c r="AK4357" s="307"/>
      <c r="AL4357" s="308"/>
    </row>
    <row r="4358" spans="34:38" ht="14.4">
      <c r="AH4358" s="306"/>
      <c r="AI4358" s="305"/>
      <c r="AJ4358" s="305"/>
      <c r="AK4358" s="307"/>
      <c r="AL4358" s="308"/>
    </row>
    <row r="4359" spans="34:38" ht="14.4">
      <c r="AH4359" s="306"/>
      <c r="AI4359" s="305"/>
      <c r="AJ4359" s="305"/>
      <c r="AK4359" s="307"/>
      <c r="AL4359" s="308"/>
    </row>
    <row r="4360" spans="34:38" ht="14.4">
      <c r="AH4360" s="306"/>
      <c r="AI4360" s="305"/>
      <c r="AJ4360" s="305"/>
      <c r="AK4360" s="307"/>
      <c r="AL4360" s="308"/>
    </row>
    <row r="4361" spans="34:38" ht="14.4">
      <c r="AH4361" s="306"/>
      <c r="AI4361" s="305"/>
      <c r="AJ4361" s="305"/>
      <c r="AK4361" s="307"/>
      <c r="AL4361" s="308"/>
    </row>
    <row r="4362" spans="34:38" ht="14.4">
      <c r="AH4362" s="306"/>
      <c r="AI4362" s="305"/>
      <c r="AJ4362" s="305"/>
      <c r="AK4362" s="307"/>
      <c r="AL4362" s="308"/>
    </row>
    <row r="4363" spans="34:38" ht="14.4">
      <c r="AH4363" s="306"/>
      <c r="AI4363" s="305"/>
      <c r="AJ4363" s="305"/>
      <c r="AK4363" s="307"/>
      <c r="AL4363" s="308"/>
    </row>
    <row r="4364" spans="34:38" ht="14.4">
      <c r="AH4364" s="306"/>
      <c r="AI4364" s="305"/>
      <c r="AJ4364" s="305"/>
      <c r="AK4364" s="307"/>
      <c r="AL4364" s="308"/>
    </row>
    <row r="4365" spans="34:38" ht="14.4">
      <c r="AH4365" s="306"/>
      <c r="AI4365" s="305"/>
      <c r="AJ4365" s="305"/>
      <c r="AK4365" s="307"/>
      <c r="AL4365" s="308"/>
    </row>
    <row r="4366" spans="34:38" ht="14.4">
      <c r="AH4366" s="306"/>
      <c r="AI4366" s="305"/>
      <c r="AJ4366" s="305"/>
      <c r="AK4366" s="307"/>
      <c r="AL4366" s="308"/>
    </row>
    <row r="4367" spans="34:38" ht="14.4">
      <c r="AH4367" s="306"/>
      <c r="AI4367" s="305"/>
      <c r="AJ4367" s="305"/>
      <c r="AK4367" s="307"/>
      <c r="AL4367" s="308"/>
    </row>
    <row r="4368" spans="34:38" ht="14.4">
      <c r="AH4368" s="306"/>
      <c r="AI4368" s="305"/>
      <c r="AJ4368" s="305"/>
      <c r="AK4368" s="307"/>
      <c r="AL4368" s="308"/>
    </row>
    <row r="4369" spans="34:38" ht="14.4">
      <c r="AH4369" s="306"/>
      <c r="AI4369" s="305"/>
      <c r="AJ4369" s="305"/>
      <c r="AK4369" s="307"/>
      <c r="AL4369" s="308"/>
    </row>
    <row r="4370" spans="34:38" ht="14.4">
      <c r="AH4370" s="306"/>
      <c r="AI4370" s="305"/>
      <c r="AJ4370" s="305"/>
      <c r="AK4370" s="307"/>
      <c r="AL4370" s="308"/>
    </row>
    <row r="4371" spans="34:38" ht="14.4">
      <c r="AH4371" s="306"/>
      <c r="AI4371" s="305"/>
      <c r="AJ4371" s="305"/>
      <c r="AK4371" s="307"/>
      <c r="AL4371" s="308"/>
    </row>
    <row r="4372" spans="34:38" ht="14.4">
      <c r="AH4372" s="306"/>
      <c r="AI4372" s="305"/>
      <c r="AJ4372" s="305"/>
      <c r="AK4372" s="307"/>
      <c r="AL4372" s="308"/>
    </row>
    <row r="4373" spans="34:38" ht="14.4">
      <c r="AH4373" s="306"/>
      <c r="AI4373" s="305"/>
      <c r="AJ4373" s="305"/>
      <c r="AK4373" s="307"/>
      <c r="AL4373" s="308"/>
    </row>
    <row r="4374" spans="34:38" ht="14.4">
      <c r="AH4374" s="306"/>
      <c r="AI4374" s="305"/>
      <c r="AJ4374" s="305"/>
      <c r="AK4374" s="307"/>
      <c r="AL4374" s="308"/>
    </row>
    <row r="4375" spans="34:38" ht="14.4">
      <c r="AH4375" s="306"/>
      <c r="AI4375" s="305"/>
      <c r="AJ4375" s="305"/>
      <c r="AK4375" s="307"/>
      <c r="AL4375" s="308"/>
    </row>
    <row r="4376" spans="34:38" ht="14.4">
      <c r="AH4376" s="306"/>
      <c r="AI4376" s="305"/>
      <c r="AJ4376" s="305"/>
      <c r="AK4376" s="307"/>
      <c r="AL4376" s="308"/>
    </row>
    <row r="4377" spans="34:38" ht="14.4">
      <c r="AH4377" s="306"/>
      <c r="AI4377" s="305"/>
      <c r="AJ4377" s="305"/>
      <c r="AK4377" s="307"/>
      <c r="AL4377" s="308"/>
    </row>
    <row r="4378" spans="34:38" ht="14.4">
      <c r="AH4378" s="306"/>
      <c r="AI4378" s="305"/>
      <c r="AJ4378" s="305"/>
      <c r="AK4378" s="307"/>
      <c r="AL4378" s="308"/>
    </row>
    <row r="4379" spans="34:38" ht="14.4">
      <c r="AH4379" s="306"/>
      <c r="AI4379" s="305"/>
      <c r="AJ4379" s="305"/>
      <c r="AK4379" s="307"/>
      <c r="AL4379" s="308"/>
    </row>
    <row r="4380" spans="34:38" ht="14.4">
      <c r="AH4380" s="306"/>
      <c r="AI4380" s="305"/>
      <c r="AJ4380" s="305"/>
      <c r="AK4380" s="307"/>
      <c r="AL4380" s="308"/>
    </row>
    <row r="4381" spans="34:38" ht="14.4">
      <c r="AH4381" s="306"/>
      <c r="AI4381" s="305"/>
      <c r="AJ4381" s="305"/>
      <c r="AK4381" s="307"/>
      <c r="AL4381" s="308"/>
    </row>
    <row r="4382" spans="34:38" ht="14.4">
      <c r="AH4382" s="306"/>
      <c r="AI4382" s="305"/>
      <c r="AJ4382" s="305"/>
      <c r="AK4382" s="307"/>
      <c r="AL4382" s="308"/>
    </row>
    <row r="4383" spans="34:38" ht="14.4">
      <c r="AH4383" s="306"/>
      <c r="AI4383" s="305"/>
      <c r="AJ4383" s="305"/>
      <c r="AK4383" s="307"/>
      <c r="AL4383" s="308"/>
    </row>
    <row r="4384" spans="34:38" ht="14.4">
      <c r="AH4384" s="306"/>
      <c r="AI4384" s="305"/>
      <c r="AJ4384" s="305"/>
      <c r="AK4384" s="307"/>
      <c r="AL4384" s="308"/>
    </row>
    <row r="4385" spans="34:38" ht="14.4">
      <c r="AH4385" s="306"/>
      <c r="AI4385" s="305"/>
      <c r="AJ4385" s="305"/>
      <c r="AK4385" s="307"/>
      <c r="AL4385" s="308"/>
    </row>
    <row r="4386" spans="34:38" ht="14.4">
      <c r="AH4386" s="306"/>
      <c r="AI4386" s="305"/>
      <c r="AJ4386" s="305"/>
      <c r="AK4386" s="307"/>
      <c r="AL4386" s="308"/>
    </row>
    <row r="4387" spans="34:38" ht="14.4">
      <c r="AH4387" s="306"/>
      <c r="AI4387" s="305"/>
      <c r="AJ4387" s="305"/>
      <c r="AK4387" s="307"/>
      <c r="AL4387" s="308"/>
    </row>
    <row r="4388" spans="34:38" ht="14.4">
      <c r="AH4388" s="306"/>
      <c r="AI4388" s="305"/>
      <c r="AJ4388" s="305"/>
      <c r="AK4388" s="307"/>
      <c r="AL4388" s="308"/>
    </row>
    <row r="4389" spans="34:38" ht="14.4">
      <c r="AH4389" s="306"/>
      <c r="AI4389" s="305"/>
      <c r="AJ4389" s="305"/>
      <c r="AK4389" s="307"/>
      <c r="AL4389" s="308"/>
    </row>
    <row r="4390" spans="34:38" ht="14.4">
      <c r="AH4390" s="306"/>
      <c r="AI4390" s="305"/>
      <c r="AJ4390" s="305"/>
      <c r="AK4390" s="307"/>
      <c r="AL4390" s="308"/>
    </row>
    <row r="4391" spans="34:38" ht="14.4">
      <c r="AH4391" s="306"/>
      <c r="AI4391" s="305"/>
      <c r="AJ4391" s="305"/>
      <c r="AK4391" s="307"/>
      <c r="AL4391" s="308"/>
    </row>
    <row r="4392" spans="34:38" ht="14.4">
      <c r="AH4392" s="306"/>
      <c r="AI4392" s="305"/>
      <c r="AJ4392" s="305"/>
      <c r="AK4392" s="307"/>
      <c r="AL4392" s="308"/>
    </row>
    <row r="4393" spans="34:38" ht="14.4">
      <c r="AH4393" s="306"/>
      <c r="AI4393" s="305"/>
      <c r="AJ4393" s="305"/>
      <c r="AK4393" s="307"/>
      <c r="AL4393" s="308"/>
    </row>
    <row r="4394" spans="34:38" ht="14.4">
      <c r="AH4394" s="306"/>
      <c r="AI4394" s="305"/>
      <c r="AJ4394" s="305"/>
      <c r="AK4394" s="307"/>
      <c r="AL4394" s="308"/>
    </row>
    <row r="4395" spans="34:38" ht="14.4">
      <c r="AH4395" s="306"/>
      <c r="AI4395" s="305"/>
      <c r="AJ4395" s="305"/>
      <c r="AK4395" s="307"/>
      <c r="AL4395" s="308"/>
    </row>
    <row r="4396" spans="34:38" ht="14.4">
      <c r="AH4396" s="306"/>
      <c r="AI4396" s="305"/>
      <c r="AJ4396" s="305"/>
      <c r="AK4396" s="307"/>
      <c r="AL4396" s="308"/>
    </row>
    <row r="4397" spans="34:38" ht="14.4">
      <c r="AH4397" s="306"/>
      <c r="AI4397" s="305"/>
      <c r="AJ4397" s="305"/>
      <c r="AK4397" s="307"/>
      <c r="AL4397" s="308"/>
    </row>
    <row r="4398" spans="34:38" ht="14.4">
      <c r="AH4398" s="306"/>
      <c r="AI4398" s="305"/>
      <c r="AJ4398" s="305"/>
      <c r="AK4398" s="307"/>
      <c r="AL4398" s="308"/>
    </row>
    <row r="4399" spans="34:38" ht="14.4">
      <c r="AH4399" s="306"/>
      <c r="AI4399" s="305"/>
      <c r="AJ4399" s="305"/>
      <c r="AK4399" s="307"/>
      <c r="AL4399" s="308"/>
    </row>
    <row r="4400" spans="34:38" ht="14.4">
      <c r="AH4400" s="306"/>
      <c r="AI4400" s="305"/>
      <c r="AJ4400" s="305"/>
      <c r="AK4400" s="307"/>
      <c r="AL4400" s="308"/>
    </row>
    <row r="4401" spans="34:38" ht="14.4">
      <c r="AH4401" s="306"/>
      <c r="AI4401" s="305"/>
      <c r="AJ4401" s="305"/>
      <c r="AK4401" s="307"/>
      <c r="AL4401" s="308"/>
    </row>
    <row r="4402" spans="34:38" ht="14.4">
      <c r="AH4402" s="306"/>
      <c r="AI4402" s="305"/>
      <c r="AJ4402" s="305"/>
      <c r="AK4402" s="307"/>
      <c r="AL4402" s="308"/>
    </row>
    <row r="4403" spans="34:38" ht="14.4">
      <c r="AH4403" s="306"/>
      <c r="AI4403" s="305"/>
      <c r="AJ4403" s="305"/>
      <c r="AK4403" s="307"/>
      <c r="AL4403" s="308"/>
    </row>
    <row r="4404" spans="34:38" ht="14.4">
      <c r="AH4404" s="306"/>
      <c r="AI4404" s="305"/>
      <c r="AJ4404" s="305"/>
      <c r="AK4404" s="307"/>
      <c r="AL4404" s="308"/>
    </row>
    <row r="4405" spans="34:38" ht="14.4">
      <c r="AH4405" s="306"/>
      <c r="AI4405" s="305"/>
      <c r="AJ4405" s="305"/>
      <c r="AK4405" s="307"/>
      <c r="AL4405" s="308"/>
    </row>
    <row r="4406" spans="34:38" ht="14.4">
      <c r="AH4406" s="306"/>
      <c r="AI4406" s="305"/>
      <c r="AJ4406" s="305"/>
      <c r="AK4406" s="307"/>
      <c r="AL4406" s="308"/>
    </row>
    <row r="4407" spans="34:38" ht="14.4">
      <c r="AH4407" s="306"/>
      <c r="AI4407" s="305"/>
      <c r="AJ4407" s="305"/>
      <c r="AK4407" s="307"/>
      <c r="AL4407" s="308"/>
    </row>
    <row r="4408" spans="34:38" ht="14.4">
      <c r="AH4408" s="306"/>
      <c r="AI4408" s="305"/>
      <c r="AJ4408" s="305"/>
      <c r="AK4408" s="307"/>
      <c r="AL4408" s="308"/>
    </row>
    <row r="4409" spans="34:38" ht="14.4">
      <c r="AH4409" s="306"/>
      <c r="AI4409" s="305"/>
      <c r="AJ4409" s="305"/>
      <c r="AK4409" s="307"/>
      <c r="AL4409" s="308"/>
    </row>
    <row r="4410" spans="34:38" ht="14.4">
      <c r="AH4410" s="306"/>
      <c r="AI4410" s="305"/>
      <c r="AJ4410" s="305"/>
      <c r="AK4410" s="307"/>
      <c r="AL4410" s="308"/>
    </row>
    <row r="4411" spans="34:38" ht="14.4">
      <c r="AH4411" s="306"/>
      <c r="AI4411" s="305"/>
      <c r="AJ4411" s="305"/>
      <c r="AK4411" s="307"/>
      <c r="AL4411" s="308"/>
    </row>
    <row r="4412" spans="34:38" ht="14.4">
      <c r="AH4412" s="306"/>
      <c r="AI4412" s="305"/>
      <c r="AJ4412" s="305"/>
      <c r="AK4412" s="307"/>
      <c r="AL4412" s="308"/>
    </row>
    <row r="4413" spans="34:38" ht="14.4">
      <c r="AH4413" s="306"/>
      <c r="AI4413" s="305"/>
      <c r="AJ4413" s="305"/>
      <c r="AK4413" s="307"/>
      <c r="AL4413" s="308"/>
    </row>
    <row r="4414" spans="34:38" ht="14.4">
      <c r="AH4414" s="306"/>
      <c r="AI4414" s="305"/>
      <c r="AJ4414" s="305"/>
      <c r="AK4414" s="307"/>
      <c r="AL4414" s="308"/>
    </row>
    <row r="4415" spans="34:38" ht="14.4">
      <c r="AH4415" s="306"/>
      <c r="AI4415" s="305"/>
      <c r="AJ4415" s="305"/>
      <c r="AK4415" s="307"/>
      <c r="AL4415" s="308"/>
    </row>
    <row r="4416" spans="34:38" ht="14.4">
      <c r="AH4416" s="306"/>
      <c r="AI4416" s="305"/>
      <c r="AJ4416" s="305"/>
      <c r="AK4416" s="307"/>
      <c r="AL4416" s="308"/>
    </row>
    <row r="4417" spans="34:38" ht="14.4">
      <c r="AH4417" s="306"/>
      <c r="AI4417" s="305"/>
      <c r="AJ4417" s="305"/>
      <c r="AK4417" s="307"/>
      <c r="AL4417" s="308"/>
    </row>
    <row r="4418" spans="34:38" ht="14.4">
      <c r="AH4418" s="306"/>
      <c r="AI4418" s="305"/>
      <c r="AJ4418" s="305"/>
      <c r="AK4418" s="307"/>
      <c r="AL4418" s="308"/>
    </row>
    <row r="4419" spans="34:38" ht="14.4">
      <c r="AH4419" s="306"/>
      <c r="AI4419" s="305"/>
      <c r="AJ4419" s="305"/>
      <c r="AK4419" s="307"/>
      <c r="AL4419" s="308"/>
    </row>
    <row r="4420" spans="34:38" ht="14.4">
      <c r="AH4420" s="306"/>
      <c r="AI4420" s="305"/>
      <c r="AJ4420" s="305"/>
      <c r="AK4420" s="307"/>
      <c r="AL4420" s="308"/>
    </row>
    <row r="4421" spans="34:38" ht="14.4">
      <c r="AH4421" s="306"/>
      <c r="AI4421" s="305"/>
      <c r="AJ4421" s="305"/>
      <c r="AK4421" s="307"/>
      <c r="AL4421" s="308"/>
    </row>
    <row r="4422" spans="34:38" ht="14.4">
      <c r="AH4422" s="306"/>
      <c r="AI4422" s="305"/>
      <c r="AJ4422" s="305"/>
      <c r="AK4422" s="307"/>
      <c r="AL4422" s="308"/>
    </row>
    <row r="4423" spans="34:38" ht="14.4">
      <c r="AH4423" s="306"/>
      <c r="AI4423" s="305"/>
      <c r="AJ4423" s="305"/>
      <c r="AK4423" s="307"/>
      <c r="AL4423" s="308"/>
    </row>
    <row r="4424" spans="34:38" ht="14.4">
      <c r="AH4424" s="306"/>
      <c r="AI4424" s="305"/>
      <c r="AJ4424" s="305"/>
      <c r="AK4424" s="307"/>
      <c r="AL4424" s="308"/>
    </row>
    <row r="4425" spans="34:38" ht="14.4">
      <c r="AH4425" s="306"/>
      <c r="AI4425" s="305"/>
      <c r="AJ4425" s="305"/>
      <c r="AK4425" s="307"/>
      <c r="AL4425" s="308"/>
    </row>
    <row r="4426" spans="34:38" ht="14.4">
      <c r="AH4426" s="306"/>
      <c r="AI4426" s="305"/>
      <c r="AJ4426" s="305"/>
      <c r="AK4426" s="307"/>
      <c r="AL4426" s="308"/>
    </row>
    <row r="4427" spans="34:38" ht="14.4">
      <c r="AH4427" s="306"/>
      <c r="AI4427" s="305"/>
      <c r="AJ4427" s="305"/>
      <c r="AK4427" s="307"/>
      <c r="AL4427" s="308"/>
    </row>
    <row r="4428" spans="34:38" ht="14.4">
      <c r="AH4428" s="306"/>
      <c r="AI4428" s="305"/>
      <c r="AJ4428" s="305"/>
      <c r="AK4428" s="307"/>
      <c r="AL4428" s="308"/>
    </row>
    <row r="4429" spans="34:38" ht="14.4">
      <c r="AH4429" s="306"/>
      <c r="AI4429" s="305"/>
      <c r="AJ4429" s="305"/>
      <c r="AK4429" s="307"/>
      <c r="AL4429" s="308"/>
    </row>
    <row r="4430" spans="34:38" ht="14.4">
      <c r="AH4430" s="306"/>
      <c r="AI4430" s="305"/>
      <c r="AJ4430" s="305"/>
      <c r="AK4430" s="307"/>
      <c r="AL4430" s="308"/>
    </row>
    <row r="4431" spans="34:38" ht="14.4">
      <c r="AH4431" s="306"/>
      <c r="AI4431" s="305"/>
      <c r="AJ4431" s="305"/>
      <c r="AK4431" s="307"/>
      <c r="AL4431" s="308"/>
    </row>
    <row r="4432" spans="34:38" ht="14.4">
      <c r="AH4432" s="306"/>
      <c r="AI4432" s="305"/>
      <c r="AJ4432" s="305"/>
      <c r="AK4432" s="307"/>
      <c r="AL4432" s="308"/>
    </row>
    <row r="4433" spans="34:38" ht="14.4">
      <c r="AH4433" s="306"/>
      <c r="AI4433" s="305"/>
      <c r="AJ4433" s="305"/>
      <c r="AK4433" s="307"/>
      <c r="AL4433" s="308"/>
    </row>
    <row r="4434" spans="34:38" ht="14.4">
      <c r="AH4434" s="306"/>
      <c r="AI4434" s="305"/>
      <c r="AJ4434" s="305"/>
      <c r="AK4434" s="307"/>
      <c r="AL4434" s="308"/>
    </row>
    <row r="4435" spans="34:38" ht="14.4">
      <c r="AH4435" s="306"/>
      <c r="AI4435" s="305"/>
      <c r="AJ4435" s="305"/>
      <c r="AK4435" s="307"/>
      <c r="AL4435" s="308"/>
    </row>
    <row r="4436" spans="34:38" ht="14.4">
      <c r="AH4436" s="306"/>
      <c r="AI4436" s="305"/>
      <c r="AJ4436" s="305"/>
      <c r="AK4436" s="307"/>
      <c r="AL4436" s="308"/>
    </row>
    <row r="4437" spans="34:38" ht="14.4">
      <c r="AH4437" s="306"/>
      <c r="AI4437" s="305"/>
      <c r="AJ4437" s="305"/>
      <c r="AK4437" s="307"/>
      <c r="AL4437" s="308"/>
    </row>
    <row r="4438" spans="34:38" ht="14.4">
      <c r="AH4438" s="306"/>
      <c r="AI4438" s="305"/>
      <c r="AJ4438" s="305"/>
      <c r="AK4438" s="307"/>
      <c r="AL4438" s="308"/>
    </row>
    <row r="4439" spans="34:38" ht="14.4">
      <c r="AH4439" s="306"/>
      <c r="AI4439" s="305"/>
      <c r="AJ4439" s="305"/>
      <c r="AK4439" s="307"/>
      <c r="AL4439" s="308"/>
    </row>
    <row r="4440" spans="34:38" ht="14.4">
      <c r="AH4440" s="306"/>
      <c r="AI4440" s="305"/>
      <c r="AJ4440" s="305"/>
      <c r="AK4440" s="307"/>
      <c r="AL4440" s="308"/>
    </row>
    <row r="4441" spans="34:38" ht="14.4">
      <c r="AH4441" s="306"/>
      <c r="AI4441" s="305"/>
      <c r="AJ4441" s="305"/>
      <c r="AK4441" s="307"/>
      <c r="AL4441" s="308"/>
    </row>
    <row r="4442" spans="34:38" ht="14.4">
      <c r="AH4442" s="306"/>
      <c r="AI4442" s="305"/>
      <c r="AJ4442" s="305"/>
      <c r="AK4442" s="307"/>
      <c r="AL4442" s="308"/>
    </row>
    <row r="4443" spans="34:38" ht="14.4">
      <c r="AH4443" s="306"/>
      <c r="AI4443" s="305"/>
      <c r="AJ4443" s="305"/>
      <c r="AK4443" s="307"/>
      <c r="AL4443" s="308"/>
    </row>
    <row r="4444" spans="34:38" ht="14.4">
      <c r="AH4444" s="306"/>
      <c r="AI4444" s="305"/>
      <c r="AJ4444" s="305"/>
      <c r="AK4444" s="307"/>
      <c r="AL4444" s="308"/>
    </row>
    <row r="4445" spans="34:38" ht="14.4">
      <c r="AH4445" s="306"/>
      <c r="AI4445" s="305"/>
      <c r="AJ4445" s="305"/>
      <c r="AK4445" s="307"/>
      <c r="AL4445" s="308"/>
    </row>
    <row r="4446" spans="34:38" ht="14.4">
      <c r="AH4446" s="306"/>
      <c r="AI4446" s="305"/>
      <c r="AJ4446" s="305"/>
      <c r="AK4446" s="307"/>
      <c r="AL4446" s="308"/>
    </row>
    <row r="4447" spans="34:38" ht="14.4">
      <c r="AH4447" s="306"/>
      <c r="AI4447" s="305"/>
      <c r="AJ4447" s="305"/>
      <c r="AK4447" s="307"/>
      <c r="AL4447" s="308"/>
    </row>
    <row r="4448" spans="34:38" ht="14.4">
      <c r="AH4448" s="306"/>
      <c r="AI4448" s="305"/>
      <c r="AJ4448" s="305"/>
      <c r="AK4448" s="307"/>
      <c r="AL4448" s="308"/>
    </row>
    <row r="4449" spans="34:38" ht="14.4">
      <c r="AH4449" s="306"/>
      <c r="AI4449" s="305"/>
      <c r="AJ4449" s="305"/>
      <c r="AK4449" s="307"/>
      <c r="AL4449" s="308"/>
    </row>
    <row r="4450" spans="34:38" ht="14.4">
      <c r="AH4450" s="306"/>
      <c r="AI4450" s="305"/>
      <c r="AJ4450" s="305"/>
      <c r="AK4450" s="307"/>
      <c r="AL4450" s="308"/>
    </row>
    <row r="4451" spans="34:38" ht="14.4">
      <c r="AH4451" s="306"/>
      <c r="AI4451" s="305"/>
      <c r="AJ4451" s="305"/>
      <c r="AK4451" s="307"/>
      <c r="AL4451" s="308"/>
    </row>
    <row r="4452" spans="34:38" ht="14.4">
      <c r="AH4452" s="306"/>
      <c r="AI4452" s="305"/>
      <c r="AJ4452" s="305"/>
      <c r="AK4452" s="307"/>
      <c r="AL4452" s="308"/>
    </row>
    <row r="4453" spans="34:38" ht="14.4">
      <c r="AH4453" s="306"/>
      <c r="AI4453" s="305"/>
      <c r="AJ4453" s="305"/>
      <c r="AK4453" s="307"/>
      <c r="AL4453" s="308"/>
    </row>
    <row r="4454" spans="34:38" ht="14.4">
      <c r="AH4454" s="306"/>
      <c r="AI4454" s="305"/>
      <c r="AJ4454" s="305"/>
      <c r="AK4454" s="307"/>
      <c r="AL4454" s="308"/>
    </row>
    <row r="4455" spans="34:38" ht="14.4">
      <c r="AH4455" s="306"/>
      <c r="AI4455" s="305"/>
      <c r="AJ4455" s="305"/>
      <c r="AK4455" s="307"/>
      <c r="AL4455" s="308"/>
    </row>
    <row r="4456" spans="34:38" ht="14.4">
      <c r="AH4456" s="306"/>
      <c r="AI4456" s="305"/>
      <c r="AJ4456" s="305"/>
      <c r="AK4456" s="307"/>
      <c r="AL4456" s="308"/>
    </row>
    <row r="4457" spans="34:38" ht="14.4">
      <c r="AH4457" s="306"/>
      <c r="AI4457" s="305"/>
      <c r="AJ4457" s="305"/>
      <c r="AK4457" s="307"/>
      <c r="AL4457" s="308"/>
    </row>
    <row r="4458" spans="34:38" ht="14.4">
      <c r="AH4458" s="306"/>
      <c r="AI4458" s="305"/>
      <c r="AJ4458" s="305"/>
      <c r="AK4458" s="307"/>
      <c r="AL4458" s="308"/>
    </row>
    <row r="4459" spans="34:38" ht="14.4">
      <c r="AH4459" s="306"/>
      <c r="AI4459" s="305"/>
      <c r="AJ4459" s="305"/>
      <c r="AK4459" s="307"/>
      <c r="AL4459" s="308"/>
    </row>
    <row r="4460" spans="34:38" ht="14.4">
      <c r="AH4460" s="306"/>
      <c r="AI4460" s="305"/>
      <c r="AJ4460" s="305"/>
      <c r="AK4460" s="307"/>
      <c r="AL4460" s="308"/>
    </row>
    <row r="4461" spans="34:38" ht="14.4">
      <c r="AH4461" s="306"/>
      <c r="AI4461" s="305"/>
      <c r="AJ4461" s="305"/>
      <c r="AK4461" s="307"/>
      <c r="AL4461" s="308"/>
    </row>
    <row r="4462" spans="34:38" ht="14.4">
      <c r="AH4462" s="306"/>
      <c r="AI4462" s="305"/>
      <c r="AJ4462" s="305"/>
      <c r="AK4462" s="307"/>
      <c r="AL4462" s="308"/>
    </row>
    <row r="4463" spans="34:38" ht="14.4">
      <c r="AH4463" s="306"/>
      <c r="AI4463" s="305"/>
      <c r="AJ4463" s="305"/>
      <c r="AK4463" s="307"/>
      <c r="AL4463" s="308"/>
    </row>
    <row r="4464" spans="34:38" ht="14.4">
      <c r="AH4464" s="306"/>
      <c r="AI4464" s="305"/>
      <c r="AJ4464" s="305"/>
      <c r="AK4464" s="307"/>
      <c r="AL4464" s="308"/>
    </row>
    <row r="4465" spans="34:38" ht="14.4">
      <c r="AH4465" s="306"/>
      <c r="AI4465" s="305"/>
      <c r="AJ4465" s="305"/>
      <c r="AK4465" s="307"/>
      <c r="AL4465" s="308"/>
    </row>
    <row r="4466" spans="34:38" ht="14.4">
      <c r="AH4466" s="306"/>
      <c r="AI4466" s="305"/>
      <c r="AJ4466" s="305"/>
      <c r="AK4466" s="307"/>
      <c r="AL4466" s="308"/>
    </row>
    <row r="4467" spans="34:38" ht="14.4">
      <c r="AH4467" s="306"/>
      <c r="AI4467" s="305"/>
      <c r="AJ4467" s="305"/>
      <c r="AK4467" s="307"/>
      <c r="AL4467" s="308"/>
    </row>
    <row r="4468" spans="34:38" ht="14.4">
      <c r="AH4468" s="306"/>
      <c r="AI4468" s="305"/>
      <c r="AJ4468" s="305"/>
      <c r="AK4468" s="307"/>
      <c r="AL4468" s="308"/>
    </row>
    <row r="4469" spans="34:38" ht="14.4">
      <c r="AH4469" s="306"/>
      <c r="AI4469" s="305"/>
      <c r="AJ4469" s="305"/>
      <c r="AK4469" s="307"/>
      <c r="AL4469" s="308"/>
    </row>
    <row r="4470" spans="34:38" ht="14.4">
      <c r="AH4470" s="306"/>
      <c r="AI4470" s="305"/>
      <c r="AJ4470" s="305"/>
      <c r="AK4470" s="307"/>
      <c r="AL4470" s="308"/>
    </row>
    <row r="4471" spans="34:38" ht="14.4">
      <c r="AH4471" s="306"/>
      <c r="AI4471" s="305"/>
      <c r="AJ4471" s="305"/>
      <c r="AK4471" s="307"/>
      <c r="AL4471" s="308"/>
    </row>
    <row r="4472" spans="34:38" ht="14.4">
      <c r="AH4472" s="306"/>
      <c r="AI4472" s="305"/>
      <c r="AJ4472" s="305"/>
      <c r="AK4472" s="307"/>
      <c r="AL4472" s="308"/>
    </row>
    <row r="4473" spans="34:38" ht="14.4">
      <c r="AH4473" s="306"/>
      <c r="AI4473" s="305"/>
      <c r="AJ4473" s="305"/>
      <c r="AK4473" s="307"/>
      <c r="AL4473" s="308"/>
    </row>
    <row r="4474" spans="34:38" ht="14.4">
      <c r="AH4474" s="306"/>
      <c r="AI4474" s="305"/>
      <c r="AJ4474" s="305"/>
      <c r="AK4474" s="307"/>
      <c r="AL4474" s="308"/>
    </row>
    <row r="4475" spans="34:38" ht="14.4">
      <c r="AH4475" s="306"/>
      <c r="AI4475" s="305"/>
      <c r="AJ4475" s="305"/>
      <c r="AK4475" s="307"/>
      <c r="AL4475" s="308"/>
    </row>
    <row r="4476" spans="34:38" ht="14.4">
      <c r="AH4476" s="306"/>
      <c r="AI4476" s="305"/>
      <c r="AJ4476" s="305"/>
      <c r="AK4476" s="307"/>
      <c r="AL4476" s="308"/>
    </row>
    <row r="4477" spans="34:38" ht="14.4">
      <c r="AH4477" s="306"/>
      <c r="AI4477" s="305"/>
      <c r="AJ4477" s="305"/>
      <c r="AK4477" s="307"/>
      <c r="AL4477" s="308"/>
    </row>
    <row r="4478" spans="34:38" ht="14.4">
      <c r="AH4478" s="306"/>
      <c r="AI4478" s="305"/>
      <c r="AJ4478" s="305"/>
      <c r="AK4478" s="307"/>
      <c r="AL4478" s="308"/>
    </row>
    <row r="4479" spans="34:38" ht="14.4">
      <c r="AH4479" s="306"/>
      <c r="AI4479" s="305"/>
      <c r="AJ4479" s="305"/>
      <c r="AK4479" s="307"/>
      <c r="AL4479" s="308"/>
    </row>
    <row r="4480" spans="34:38" ht="14.4">
      <c r="AH4480" s="306"/>
      <c r="AI4480" s="305"/>
      <c r="AJ4480" s="305"/>
      <c r="AK4480" s="307"/>
      <c r="AL4480" s="308"/>
    </row>
    <row r="4481" spans="34:38" ht="14.4">
      <c r="AH4481" s="306"/>
      <c r="AI4481" s="305"/>
      <c r="AJ4481" s="305"/>
      <c r="AK4481" s="307"/>
      <c r="AL4481" s="308"/>
    </row>
    <row r="4482" spans="34:38" ht="14.4">
      <c r="AH4482" s="306"/>
      <c r="AI4482" s="305"/>
      <c r="AJ4482" s="305"/>
      <c r="AK4482" s="307"/>
      <c r="AL4482" s="308"/>
    </row>
    <row r="4483" spans="34:38" ht="14.4">
      <c r="AH4483" s="306"/>
      <c r="AI4483" s="305"/>
      <c r="AJ4483" s="305"/>
      <c r="AK4483" s="307"/>
      <c r="AL4483" s="308"/>
    </row>
    <row r="4484" spans="34:38" ht="14.4">
      <c r="AH4484" s="306"/>
      <c r="AI4484" s="305"/>
      <c r="AJ4484" s="305"/>
      <c r="AK4484" s="307"/>
      <c r="AL4484" s="308"/>
    </row>
    <row r="4485" spans="34:38" ht="14.4">
      <c r="AH4485" s="306"/>
      <c r="AI4485" s="305"/>
      <c r="AJ4485" s="305"/>
      <c r="AK4485" s="307"/>
      <c r="AL4485" s="308"/>
    </row>
    <row r="4486" spans="34:38" ht="14.4">
      <c r="AH4486" s="306"/>
      <c r="AI4486" s="305"/>
      <c r="AJ4486" s="305"/>
      <c r="AK4486" s="307"/>
      <c r="AL4486" s="308"/>
    </row>
    <row r="4487" spans="34:38" ht="14.4">
      <c r="AH4487" s="306"/>
      <c r="AI4487" s="305"/>
      <c r="AJ4487" s="305"/>
      <c r="AK4487" s="307"/>
      <c r="AL4487" s="308"/>
    </row>
    <row r="4488" spans="34:38" ht="14.4">
      <c r="AH4488" s="306"/>
      <c r="AI4488" s="305"/>
      <c r="AJ4488" s="305"/>
      <c r="AK4488" s="307"/>
      <c r="AL4488" s="308"/>
    </row>
    <row r="4489" spans="34:38" ht="14.4">
      <c r="AH4489" s="306"/>
      <c r="AI4489" s="305"/>
      <c r="AJ4489" s="305"/>
      <c r="AK4489" s="307"/>
      <c r="AL4489" s="308"/>
    </row>
    <row r="4490" spans="34:38" ht="14.4">
      <c r="AH4490" s="306"/>
      <c r="AI4490" s="305"/>
      <c r="AJ4490" s="305"/>
      <c r="AK4490" s="307"/>
      <c r="AL4490" s="308"/>
    </row>
    <row r="4491" spans="34:38" ht="14.4">
      <c r="AH4491" s="306"/>
      <c r="AI4491" s="305"/>
      <c r="AJ4491" s="305"/>
      <c r="AK4491" s="307"/>
      <c r="AL4491" s="308"/>
    </row>
    <row r="4492" spans="34:38" ht="14.4">
      <c r="AH4492" s="306"/>
      <c r="AI4492" s="305"/>
      <c r="AJ4492" s="305"/>
      <c r="AK4492" s="307"/>
      <c r="AL4492" s="308"/>
    </row>
    <row r="4493" spans="34:38" ht="14.4">
      <c r="AH4493" s="306"/>
      <c r="AI4493" s="305"/>
      <c r="AJ4493" s="305"/>
      <c r="AK4493" s="307"/>
      <c r="AL4493" s="308"/>
    </row>
    <row r="4494" spans="34:38" ht="14.4">
      <c r="AH4494" s="306"/>
      <c r="AI4494" s="305"/>
      <c r="AJ4494" s="305"/>
      <c r="AK4494" s="307"/>
      <c r="AL4494" s="308"/>
    </row>
    <row r="4495" spans="34:38" ht="14.4">
      <c r="AH4495" s="306"/>
      <c r="AI4495" s="305"/>
      <c r="AJ4495" s="305"/>
      <c r="AK4495" s="307"/>
      <c r="AL4495" s="308"/>
    </row>
    <row r="4496" spans="34:38" ht="14.4">
      <c r="AH4496" s="306"/>
      <c r="AI4496" s="305"/>
      <c r="AJ4496" s="305"/>
      <c r="AK4496" s="307"/>
      <c r="AL4496" s="308"/>
    </row>
    <row r="4497" spans="34:38" ht="14.4">
      <c r="AH4497" s="306"/>
      <c r="AI4497" s="305"/>
      <c r="AJ4497" s="305"/>
      <c r="AK4497" s="307"/>
      <c r="AL4497" s="308"/>
    </row>
    <row r="4498" spans="34:38" ht="14.4">
      <c r="AH4498" s="306"/>
      <c r="AI4498" s="305"/>
      <c r="AJ4498" s="305"/>
      <c r="AK4498" s="307"/>
      <c r="AL4498" s="308"/>
    </row>
    <row r="4499" spans="34:38" ht="14.4">
      <c r="AH4499" s="306"/>
      <c r="AI4499" s="305"/>
      <c r="AJ4499" s="305"/>
      <c r="AK4499" s="307"/>
      <c r="AL4499" s="308"/>
    </row>
    <row r="4500" spans="34:38" ht="14.4">
      <c r="AH4500" s="306"/>
      <c r="AI4500" s="305"/>
      <c r="AJ4500" s="305"/>
      <c r="AK4500" s="307"/>
      <c r="AL4500" s="308"/>
    </row>
    <row r="4501" spans="34:38" ht="14.4">
      <c r="AH4501" s="306"/>
      <c r="AI4501" s="305"/>
      <c r="AJ4501" s="305"/>
      <c r="AK4501" s="307"/>
      <c r="AL4501" s="308"/>
    </row>
    <row r="4502" spans="34:38" ht="14.4">
      <c r="AH4502" s="306"/>
      <c r="AI4502" s="305"/>
      <c r="AJ4502" s="305"/>
      <c r="AK4502" s="307"/>
      <c r="AL4502" s="308"/>
    </row>
    <row r="4503" spans="34:38" ht="14.4">
      <c r="AH4503" s="306"/>
      <c r="AI4503" s="305"/>
      <c r="AJ4503" s="305"/>
      <c r="AK4503" s="307"/>
      <c r="AL4503" s="308"/>
    </row>
    <row r="4504" spans="34:38" ht="14.4">
      <c r="AH4504" s="306"/>
      <c r="AI4504" s="305"/>
      <c r="AJ4504" s="305"/>
      <c r="AK4504" s="307"/>
      <c r="AL4504" s="308"/>
    </row>
    <row r="4505" spans="34:38" ht="14.4">
      <c r="AH4505" s="306"/>
      <c r="AI4505" s="305"/>
      <c r="AJ4505" s="305"/>
      <c r="AK4505" s="307"/>
      <c r="AL4505" s="308"/>
    </row>
    <row r="4506" spans="34:38" ht="14.4">
      <c r="AH4506" s="306"/>
      <c r="AI4506" s="305"/>
      <c r="AJ4506" s="305"/>
      <c r="AK4506" s="307"/>
      <c r="AL4506" s="308"/>
    </row>
    <row r="4507" spans="34:38" ht="14.4">
      <c r="AH4507" s="306"/>
      <c r="AI4507" s="305"/>
      <c r="AJ4507" s="305"/>
      <c r="AK4507" s="307"/>
      <c r="AL4507" s="308"/>
    </row>
    <row r="4508" spans="34:38" ht="14.4">
      <c r="AH4508" s="306"/>
      <c r="AI4508" s="305"/>
      <c r="AJ4508" s="305"/>
      <c r="AK4508" s="307"/>
      <c r="AL4508" s="308"/>
    </row>
    <row r="4509" spans="34:38" ht="14.4">
      <c r="AH4509" s="306"/>
      <c r="AI4509" s="305"/>
      <c r="AJ4509" s="305"/>
      <c r="AK4509" s="307"/>
      <c r="AL4509" s="308"/>
    </row>
    <row r="4510" spans="34:38" ht="14.4">
      <c r="AH4510" s="306"/>
      <c r="AI4510" s="305"/>
      <c r="AJ4510" s="305"/>
      <c r="AK4510" s="307"/>
      <c r="AL4510" s="308"/>
    </row>
    <row r="4511" spans="34:38" ht="14.4">
      <c r="AH4511" s="306"/>
      <c r="AI4511" s="305"/>
      <c r="AJ4511" s="305"/>
      <c r="AK4511" s="307"/>
      <c r="AL4511" s="308"/>
    </row>
    <row r="4512" spans="34:38" ht="14.4">
      <c r="AH4512" s="306"/>
      <c r="AI4512" s="305"/>
      <c r="AJ4512" s="305"/>
      <c r="AK4512" s="307"/>
      <c r="AL4512" s="308"/>
    </row>
    <row r="4513" spans="34:38" ht="14.4">
      <c r="AH4513" s="306"/>
      <c r="AI4513" s="305"/>
      <c r="AJ4513" s="305"/>
      <c r="AK4513" s="307"/>
      <c r="AL4513" s="308"/>
    </row>
    <row r="4514" spans="34:38" ht="14.4">
      <c r="AH4514" s="306"/>
      <c r="AI4514" s="305"/>
      <c r="AJ4514" s="305"/>
      <c r="AK4514" s="307"/>
      <c r="AL4514" s="308"/>
    </row>
    <row r="4515" spans="34:38" ht="14.4">
      <c r="AH4515" s="306"/>
      <c r="AI4515" s="305"/>
      <c r="AJ4515" s="305"/>
      <c r="AK4515" s="307"/>
      <c r="AL4515" s="308"/>
    </row>
    <row r="4516" spans="34:38" ht="14.4">
      <c r="AH4516" s="306"/>
      <c r="AI4516" s="305"/>
      <c r="AJ4516" s="305"/>
      <c r="AK4516" s="307"/>
      <c r="AL4516" s="308"/>
    </row>
    <row r="4517" spans="34:38" ht="14.4">
      <c r="AH4517" s="306"/>
      <c r="AI4517" s="305"/>
      <c r="AJ4517" s="305"/>
      <c r="AK4517" s="307"/>
      <c r="AL4517" s="308"/>
    </row>
    <row r="4518" spans="34:38" ht="14.4">
      <c r="AH4518" s="306"/>
      <c r="AI4518" s="305"/>
      <c r="AJ4518" s="305"/>
      <c r="AK4518" s="307"/>
      <c r="AL4518" s="308"/>
    </row>
    <row r="4519" spans="34:38" ht="14.4">
      <c r="AH4519" s="306"/>
      <c r="AI4519" s="305"/>
      <c r="AJ4519" s="305"/>
      <c r="AK4519" s="307"/>
      <c r="AL4519" s="308"/>
    </row>
    <row r="4520" spans="34:38" ht="14.4">
      <c r="AH4520" s="306"/>
      <c r="AI4520" s="305"/>
      <c r="AJ4520" s="305"/>
      <c r="AK4520" s="307"/>
      <c r="AL4520" s="308"/>
    </row>
    <row r="4521" spans="34:38" ht="14.4">
      <c r="AH4521" s="306"/>
      <c r="AI4521" s="305"/>
      <c r="AJ4521" s="305"/>
      <c r="AK4521" s="307"/>
      <c r="AL4521" s="308"/>
    </row>
    <row r="4522" spans="34:38" ht="14.4">
      <c r="AH4522" s="306"/>
      <c r="AI4522" s="305"/>
      <c r="AJ4522" s="305"/>
      <c r="AK4522" s="307"/>
      <c r="AL4522" s="308"/>
    </row>
    <row r="4523" spans="34:38" ht="14.4">
      <c r="AH4523" s="306"/>
      <c r="AI4523" s="305"/>
      <c r="AJ4523" s="305"/>
      <c r="AK4523" s="307"/>
      <c r="AL4523" s="308"/>
    </row>
    <row r="4524" spans="34:38" ht="14.4">
      <c r="AH4524" s="306"/>
      <c r="AI4524" s="305"/>
      <c r="AJ4524" s="305"/>
      <c r="AK4524" s="307"/>
      <c r="AL4524" s="308"/>
    </row>
    <row r="4525" spans="34:38" ht="14.4">
      <c r="AH4525" s="306"/>
      <c r="AI4525" s="305"/>
      <c r="AJ4525" s="305"/>
      <c r="AK4525" s="307"/>
      <c r="AL4525" s="308"/>
    </row>
    <row r="4526" spans="34:38" ht="14.4">
      <c r="AH4526" s="306"/>
      <c r="AI4526" s="305"/>
      <c r="AJ4526" s="305"/>
      <c r="AK4526" s="307"/>
      <c r="AL4526" s="308"/>
    </row>
    <row r="4527" spans="34:38" ht="14.4">
      <c r="AH4527" s="306"/>
      <c r="AI4527" s="305"/>
      <c r="AJ4527" s="305"/>
      <c r="AK4527" s="307"/>
      <c r="AL4527" s="308"/>
    </row>
    <row r="4528" spans="34:38" ht="14.4">
      <c r="AH4528" s="306"/>
      <c r="AI4528" s="305"/>
      <c r="AJ4528" s="305"/>
      <c r="AK4528" s="307"/>
      <c r="AL4528" s="308"/>
    </row>
    <row r="4529" spans="34:38" ht="14.4">
      <c r="AH4529" s="306"/>
      <c r="AI4529" s="305"/>
      <c r="AJ4529" s="305"/>
      <c r="AK4529" s="307"/>
      <c r="AL4529" s="308"/>
    </row>
    <row r="4530" spans="34:38" ht="14.4">
      <c r="AH4530" s="306"/>
      <c r="AI4530" s="305"/>
      <c r="AJ4530" s="305"/>
      <c r="AK4530" s="307"/>
      <c r="AL4530" s="308"/>
    </row>
    <row r="4531" spans="34:38" ht="14.4">
      <c r="AH4531" s="306"/>
      <c r="AI4531" s="305"/>
      <c r="AJ4531" s="305"/>
      <c r="AK4531" s="307"/>
      <c r="AL4531" s="308"/>
    </row>
    <row r="4532" spans="34:38" ht="14.4">
      <c r="AH4532" s="306"/>
      <c r="AI4532" s="305"/>
      <c r="AJ4532" s="305"/>
      <c r="AK4532" s="307"/>
      <c r="AL4532" s="308"/>
    </row>
    <row r="4533" spans="34:38" ht="14.4">
      <c r="AH4533" s="306"/>
      <c r="AI4533" s="305"/>
      <c r="AJ4533" s="305"/>
      <c r="AK4533" s="307"/>
      <c r="AL4533" s="308"/>
    </row>
    <row r="4534" spans="34:38" ht="14.4">
      <c r="AH4534" s="306"/>
      <c r="AI4534" s="305"/>
      <c r="AJ4534" s="305"/>
      <c r="AK4534" s="307"/>
      <c r="AL4534" s="308"/>
    </row>
    <row r="4535" spans="34:38" ht="14.4">
      <c r="AH4535" s="306"/>
      <c r="AI4535" s="305"/>
      <c r="AJ4535" s="305"/>
      <c r="AK4535" s="307"/>
      <c r="AL4535" s="308"/>
    </row>
    <row r="4536" spans="34:38" ht="14.4">
      <c r="AH4536" s="306"/>
      <c r="AI4536" s="305"/>
      <c r="AJ4536" s="305"/>
      <c r="AK4536" s="307"/>
      <c r="AL4536" s="308"/>
    </row>
    <row r="4537" spans="34:38" ht="14.4">
      <c r="AH4537" s="306"/>
      <c r="AI4537" s="305"/>
      <c r="AJ4537" s="305"/>
      <c r="AK4537" s="307"/>
      <c r="AL4537" s="308"/>
    </row>
    <row r="4538" spans="34:38" ht="14.4">
      <c r="AH4538" s="306"/>
      <c r="AI4538" s="305"/>
      <c r="AJ4538" s="305"/>
      <c r="AK4538" s="307"/>
      <c r="AL4538" s="308"/>
    </row>
    <row r="4539" spans="34:38" ht="14.4">
      <c r="AH4539" s="306"/>
      <c r="AI4539" s="305"/>
      <c r="AJ4539" s="305"/>
      <c r="AK4539" s="307"/>
      <c r="AL4539" s="308"/>
    </row>
    <row r="4540" spans="34:38" ht="14.4">
      <c r="AH4540" s="306"/>
      <c r="AI4540" s="305"/>
      <c r="AJ4540" s="305"/>
      <c r="AK4540" s="307"/>
      <c r="AL4540" s="308"/>
    </row>
    <row r="4541" spans="34:38" ht="14.4">
      <c r="AH4541" s="306"/>
      <c r="AI4541" s="305"/>
      <c r="AJ4541" s="305"/>
      <c r="AK4541" s="307"/>
      <c r="AL4541" s="308"/>
    </row>
    <row r="4542" spans="34:38" ht="14.4">
      <c r="AH4542" s="306"/>
      <c r="AI4542" s="305"/>
      <c r="AJ4542" s="305"/>
      <c r="AK4542" s="307"/>
      <c r="AL4542" s="308"/>
    </row>
    <row r="4543" spans="34:38" ht="14.4">
      <c r="AH4543" s="306"/>
      <c r="AI4543" s="305"/>
      <c r="AJ4543" s="305"/>
      <c r="AK4543" s="307"/>
      <c r="AL4543" s="308"/>
    </row>
    <row r="4544" spans="34:38" ht="14.4">
      <c r="AH4544" s="306"/>
      <c r="AI4544" s="305"/>
      <c r="AJ4544" s="305"/>
      <c r="AK4544" s="307"/>
      <c r="AL4544" s="308"/>
    </row>
    <row r="4545" spans="34:38" ht="14.4">
      <c r="AH4545" s="306"/>
      <c r="AI4545" s="305"/>
      <c r="AJ4545" s="305"/>
      <c r="AK4545" s="307"/>
      <c r="AL4545" s="308"/>
    </row>
    <row r="4546" spans="34:38" ht="14.4">
      <c r="AH4546" s="306"/>
      <c r="AI4546" s="305"/>
      <c r="AJ4546" s="305"/>
      <c r="AK4546" s="307"/>
      <c r="AL4546" s="308"/>
    </row>
    <row r="4547" spans="34:38" ht="14.4">
      <c r="AH4547" s="306"/>
      <c r="AI4547" s="305"/>
      <c r="AJ4547" s="305"/>
      <c r="AK4547" s="307"/>
      <c r="AL4547" s="308"/>
    </row>
    <row r="4548" spans="34:38" ht="14.4">
      <c r="AH4548" s="306"/>
      <c r="AI4548" s="305"/>
      <c r="AJ4548" s="305"/>
      <c r="AK4548" s="307"/>
      <c r="AL4548" s="308"/>
    </row>
    <row r="4549" spans="34:38" ht="14.4">
      <c r="AH4549" s="306"/>
      <c r="AI4549" s="305"/>
      <c r="AJ4549" s="305"/>
      <c r="AK4549" s="307"/>
      <c r="AL4549" s="308"/>
    </row>
    <row r="4550" spans="34:38" ht="14.4">
      <c r="AH4550" s="306"/>
      <c r="AI4550" s="305"/>
      <c r="AJ4550" s="305"/>
      <c r="AK4550" s="307"/>
      <c r="AL4550" s="308"/>
    </row>
    <row r="4551" spans="34:38" ht="14.4">
      <c r="AH4551" s="306"/>
      <c r="AI4551" s="305"/>
      <c r="AJ4551" s="305"/>
      <c r="AK4551" s="307"/>
      <c r="AL4551" s="308"/>
    </row>
    <row r="4552" spans="34:38" ht="14.4">
      <c r="AH4552" s="306"/>
      <c r="AI4552" s="305"/>
      <c r="AJ4552" s="305"/>
      <c r="AK4552" s="307"/>
      <c r="AL4552" s="308"/>
    </row>
    <row r="4553" spans="34:38" ht="14.4">
      <c r="AH4553" s="306"/>
      <c r="AI4553" s="305"/>
      <c r="AJ4553" s="305"/>
      <c r="AK4553" s="307"/>
      <c r="AL4553" s="308"/>
    </row>
    <row r="4554" spans="34:38" ht="14.4">
      <c r="AH4554" s="306"/>
      <c r="AI4554" s="305"/>
      <c r="AJ4554" s="305"/>
      <c r="AK4554" s="307"/>
      <c r="AL4554" s="308"/>
    </row>
    <row r="4555" spans="34:38" ht="14.4">
      <c r="AH4555" s="306"/>
      <c r="AI4555" s="305"/>
      <c r="AJ4555" s="305"/>
      <c r="AK4555" s="307"/>
      <c r="AL4555" s="308"/>
    </row>
    <row r="4556" spans="34:38" ht="14.4">
      <c r="AH4556" s="306"/>
      <c r="AI4556" s="305"/>
      <c r="AJ4556" s="305"/>
      <c r="AK4556" s="307"/>
      <c r="AL4556" s="308"/>
    </row>
    <row r="4557" spans="34:38" ht="14.4">
      <c r="AH4557" s="306"/>
      <c r="AI4557" s="305"/>
      <c r="AJ4557" s="305"/>
      <c r="AK4557" s="307"/>
      <c r="AL4557" s="308"/>
    </row>
    <row r="4558" spans="34:38" ht="14.4">
      <c r="AH4558" s="306"/>
      <c r="AI4558" s="305"/>
      <c r="AJ4558" s="305"/>
      <c r="AK4558" s="307"/>
      <c r="AL4558" s="308"/>
    </row>
    <row r="4559" spans="34:38" ht="14.4">
      <c r="AH4559" s="306"/>
      <c r="AI4559" s="305"/>
      <c r="AJ4559" s="305"/>
      <c r="AK4559" s="307"/>
      <c r="AL4559" s="308"/>
    </row>
    <row r="4560" spans="34:38" ht="14.4">
      <c r="AH4560" s="306"/>
      <c r="AI4560" s="305"/>
      <c r="AJ4560" s="305"/>
      <c r="AK4560" s="307"/>
      <c r="AL4560" s="308"/>
    </row>
    <row r="4561" spans="34:38" ht="14.4">
      <c r="AH4561" s="306"/>
      <c r="AI4561" s="305"/>
      <c r="AJ4561" s="305"/>
      <c r="AK4561" s="307"/>
      <c r="AL4561" s="308"/>
    </row>
    <row r="4562" spans="34:38" ht="14.4">
      <c r="AH4562" s="306"/>
      <c r="AI4562" s="305"/>
      <c r="AJ4562" s="305"/>
      <c r="AK4562" s="307"/>
      <c r="AL4562" s="308"/>
    </row>
    <row r="4563" spans="34:38" ht="14.4">
      <c r="AH4563" s="306"/>
      <c r="AI4563" s="305"/>
      <c r="AJ4563" s="305"/>
      <c r="AK4563" s="307"/>
      <c r="AL4563" s="308"/>
    </row>
    <row r="4564" spans="34:38" ht="14.4">
      <c r="AH4564" s="306"/>
      <c r="AI4564" s="305"/>
      <c r="AJ4564" s="305"/>
      <c r="AK4564" s="307"/>
      <c r="AL4564" s="308"/>
    </row>
    <row r="4565" spans="34:38" ht="14.4">
      <c r="AH4565" s="306"/>
      <c r="AI4565" s="305"/>
      <c r="AJ4565" s="305"/>
      <c r="AK4565" s="307"/>
      <c r="AL4565" s="308"/>
    </row>
    <row r="4566" spans="34:38" ht="14.4">
      <c r="AH4566" s="306"/>
      <c r="AI4566" s="305"/>
      <c r="AJ4566" s="305"/>
      <c r="AK4566" s="307"/>
      <c r="AL4566" s="308"/>
    </row>
    <row r="4567" spans="34:38" ht="14.4">
      <c r="AH4567" s="306"/>
      <c r="AI4567" s="305"/>
      <c r="AJ4567" s="305"/>
      <c r="AK4567" s="307"/>
      <c r="AL4567" s="308"/>
    </row>
    <row r="4568" spans="34:38" ht="14.4">
      <c r="AH4568" s="306"/>
      <c r="AI4568" s="305"/>
      <c r="AJ4568" s="305"/>
      <c r="AK4568" s="307"/>
      <c r="AL4568" s="308"/>
    </row>
    <row r="4569" spans="34:38" ht="14.4">
      <c r="AH4569" s="306"/>
      <c r="AI4569" s="305"/>
      <c r="AJ4569" s="305"/>
      <c r="AK4569" s="307"/>
      <c r="AL4569" s="308"/>
    </row>
    <row r="4570" spans="34:38" ht="14.4">
      <c r="AH4570" s="306"/>
      <c r="AI4570" s="305"/>
      <c r="AJ4570" s="305"/>
      <c r="AK4570" s="307"/>
      <c r="AL4570" s="308"/>
    </row>
    <row r="4571" spans="34:38" ht="14.4">
      <c r="AH4571" s="306"/>
      <c r="AI4571" s="305"/>
      <c r="AJ4571" s="305"/>
      <c r="AK4571" s="307"/>
      <c r="AL4571" s="308"/>
    </row>
    <row r="4572" spans="34:38" ht="14.4">
      <c r="AH4572" s="306"/>
      <c r="AI4572" s="305"/>
      <c r="AJ4572" s="305"/>
      <c r="AK4572" s="307"/>
      <c r="AL4572" s="308"/>
    </row>
    <row r="4573" spans="34:38" ht="14.4">
      <c r="AH4573" s="306"/>
      <c r="AI4573" s="305"/>
      <c r="AJ4573" s="305"/>
      <c r="AK4573" s="307"/>
      <c r="AL4573" s="308"/>
    </row>
    <row r="4574" spans="34:38" ht="14.4">
      <c r="AH4574" s="306"/>
      <c r="AI4574" s="305"/>
      <c r="AJ4574" s="305"/>
      <c r="AK4574" s="307"/>
      <c r="AL4574" s="308"/>
    </row>
    <row r="4575" spans="34:38" ht="14.4">
      <c r="AH4575" s="306"/>
      <c r="AI4575" s="305"/>
      <c r="AJ4575" s="305"/>
      <c r="AK4575" s="307"/>
      <c r="AL4575" s="308"/>
    </row>
    <row r="4576" spans="34:38" ht="14.4">
      <c r="AH4576" s="306"/>
      <c r="AI4576" s="305"/>
      <c r="AJ4576" s="305"/>
      <c r="AK4576" s="307"/>
      <c r="AL4576" s="308"/>
    </row>
    <row r="4577" spans="34:38" ht="14.4">
      <c r="AH4577" s="306"/>
      <c r="AI4577" s="305"/>
      <c r="AJ4577" s="305"/>
      <c r="AK4577" s="307"/>
      <c r="AL4577" s="308"/>
    </row>
    <row r="4578" spans="34:38" ht="14.4">
      <c r="AH4578" s="306"/>
      <c r="AI4578" s="305"/>
      <c r="AJ4578" s="305"/>
      <c r="AK4578" s="307"/>
      <c r="AL4578" s="308"/>
    </row>
    <row r="4579" spans="34:38" ht="14.4">
      <c r="AH4579" s="306"/>
      <c r="AI4579" s="305"/>
      <c r="AJ4579" s="305"/>
      <c r="AK4579" s="307"/>
      <c r="AL4579" s="308"/>
    </row>
    <row r="4580" spans="34:38" ht="14.4">
      <c r="AH4580" s="306"/>
      <c r="AI4580" s="305"/>
      <c r="AJ4580" s="305"/>
      <c r="AK4580" s="307"/>
      <c r="AL4580" s="308"/>
    </row>
    <row r="4581" spans="34:38" ht="14.4">
      <c r="AH4581" s="306"/>
      <c r="AI4581" s="305"/>
      <c r="AJ4581" s="305"/>
      <c r="AK4581" s="307"/>
      <c r="AL4581" s="308"/>
    </row>
    <row r="4582" spans="34:38" ht="14.4">
      <c r="AH4582" s="306"/>
      <c r="AI4582" s="305"/>
      <c r="AJ4582" s="305"/>
      <c r="AK4582" s="307"/>
      <c r="AL4582" s="308"/>
    </row>
    <row r="4583" spans="34:38" ht="14.4">
      <c r="AH4583" s="306"/>
      <c r="AI4583" s="305"/>
      <c r="AJ4583" s="305"/>
      <c r="AK4583" s="307"/>
      <c r="AL4583" s="308"/>
    </row>
    <row r="4584" spans="34:38" ht="14.4">
      <c r="AH4584" s="306"/>
      <c r="AI4584" s="305"/>
      <c r="AJ4584" s="305"/>
      <c r="AK4584" s="307"/>
      <c r="AL4584" s="308"/>
    </row>
    <row r="4585" spans="34:38" ht="14.4">
      <c r="AH4585" s="306"/>
      <c r="AI4585" s="305"/>
      <c r="AJ4585" s="305"/>
      <c r="AK4585" s="307"/>
      <c r="AL4585" s="308"/>
    </row>
    <row r="4586" spans="34:38" ht="14.4">
      <c r="AH4586" s="306"/>
      <c r="AI4586" s="305"/>
      <c r="AJ4586" s="305"/>
      <c r="AK4586" s="307"/>
      <c r="AL4586" s="308"/>
    </row>
    <row r="4587" spans="34:38" ht="14.4">
      <c r="AH4587" s="306"/>
      <c r="AI4587" s="305"/>
      <c r="AJ4587" s="305"/>
      <c r="AK4587" s="307"/>
      <c r="AL4587" s="308"/>
    </row>
    <row r="4588" spans="34:38" ht="14.4">
      <c r="AH4588" s="306"/>
      <c r="AI4588" s="305"/>
      <c r="AJ4588" s="305"/>
      <c r="AK4588" s="307"/>
      <c r="AL4588" s="308"/>
    </row>
    <row r="4589" spans="34:38" ht="14.4">
      <c r="AH4589" s="306"/>
      <c r="AI4589" s="305"/>
      <c r="AJ4589" s="305"/>
      <c r="AK4589" s="307"/>
      <c r="AL4589" s="308"/>
    </row>
    <row r="4590" spans="34:38" ht="14.4">
      <c r="AH4590" s="306"/>
      <c r="AI4590" s="305"/>
      <c r="AJ4590" s="305"/>
      <c r="AK4590" s="307"/>
      <c r="AL4590" s="308"/>
    </row>
    <row r="4591" spans="34:38" ht="14.4">
      <c r="AH4591" s="306"/>
      <c r="AI4591" s="305"/>
      <c r="AJ4591" s="305"/>
      <c r="AK4591" s="307"/>
      <c r="AL4591" s="308"/>
    </row>
    <row r="4592" spans="34:38" ht="14.4">
      <c r="AH4592" s="306"/>
      <c r="AI4592" s="305"/>
      <c r="AJ4592" s="305"/>
      <c r="AK4592" s="307"/>
      <c r="AL4592" s="308"/>
    </row>
    <row r="4593" spans="34:38" ht="14.4">
      <c r="AH4593" s="306"/>
      <c r="AI4593" s="305"/>
      <c r="AJ4593" s="305"/>
      <c r="AK4593" s="307"/>
      <c r="AL4593" s="308"/>
    </row>
    <row r="4594" spans="34:38" ht="14.4">
      <c r="AH4594" s="306"/>
      <c r="AI4594" s="305"/>
      <c r="AJ4594" s="305"/>
      <c r="AK4594" s="307"/>
      <c r="AL4594" s="308"/>
    </row>
    <row r="4595" spans="34:38" ht="14.4">
      <c r="AH4595" s="306"/>
      <c r="AI4595" s="305"/>
      <c r="AJ4595" s="305"/>
      <c r="AK4595" s="307"/>
      <c r="AL4595" s="308"/>
    </row>
    <row r="4596" spans="34:38" ht="14.4">
      <c r="AH4596" s="306"/>
      <c r="AI4596" s="305"/>
      <c r="AJ4596" s="305"/>
      <c r="AK4596" s="307"/>
      <c r="AL4596" s="308"/>
    </row>
    <row r="4597" spans="34:38" ht="14.4">
      <c r="AH4597" s="306"/>
      <c r="AI4597" s="305"/>
      <c r="AJ4597" s="305"/>
      <c r="AK4597" s="307"/>
      <c r="AL4597" s="308"/>
    </row>
    <row r="4598" spans="34:38" ht="14.4">
      <c r="AH4598" s="306"/>
      <c r="AI4598" s="305"/>
      <c r="AJ4598" s="305"/>
      <c r="AK4598" s="307"/>
      <c r="AL4598" s="308"/>
    </row>
    <row r="4599" spans="34:38" ht="14.4">
      <c r="AH4599" s="306"/>
      <c r="AI4599" s="305"/>
      <c r="AJ4599" s="305"/>
      <c r="AK4599" s="307"/>
      <c r="AL4599" s="308"/>
    </row>
    <row r="4600" spans="34:38" ht="14.4">
      <c r="AH4600" s="306"/>
      <c r="AI4600" s="305"/>
      <c r="AJ4600" s="305"/>
      <c r="AK4600" s="307"/>
      <c r="AL4600" s="308"/>
    </row>
    <row r="4601" spans="34:38" ht="14.4">
      <c r="AH4601" s="306"/>
      <c r="AI4601" s="305"/>
      <c r="AJ4601" s="305"/>
      <c r="AK4601" s="307"/>
      <c r="AL4601" s="308"/>
    </row>
    <row r="4602" spans="34:38" ht="14.4">
      <c r="AH4602" s="306"/>
      <c r="AI4602" s="305"/>
      <c r="AJ4602" s="305"/>
      <c r="AK4602" s="307"/>
      <c r="AL4602" s="308"/>
    </row>
    <row r="4603" spans="34:38" ht="14.4">
      <c r="AH4603" s="306"/>
      <c r="AI4603" s="305"/>
      <c r="AJ4603" s="305"/>
      <c r="AK4603" s="307"/>
      <c r="AL4603" s="308"/>
    </row>
    <row r="4604" spans="34:38" ht="14.4">
      <c r="AH4604" s="306"/>
      <c r="AI4604" s="305"/>
      <c r="AJ4604" s="305"/>
      <c r="AK4604" s="307"/>
      <c r="AL4604" s="308"/>
    </row>
    <row r="4605" spans="34:38" ht="14.4">
      <c r="AH4605" s="306"/>
      <c r="AI4605" s="305"/>
      <c r="AJ4605" s="305"/>
      <c r="AK4605" s="307"/>
      <c r="AL4605" s="308"/>
    </row>
    <row r="4606" spans="34:38" ht="14.4">
      <c r="AH4606" s="306"/>
      <c r="AI4606" s="305"/>
      <c r="AJ4606" s="305"/>
      <c r="AK4606" s="307"/>
      <c r="AL4606" s="308"/>
    </row>
    <row r="4607" spans="34:38" ht="14.4">
      <c r="AH4607" s="306"/>
      <c r="AI4607" s="305"/>
      <c r="AJ4607" s="305"/>
      <c r="AK4607" s="307"/>
      <c r="AL4607" s="308"/>
    </row>
    <row r="4608" spans="34:38" ht="14.4">
      <c r="AH4608" s="306"/>
      <c r="AI4608" s="305"/>
      <c r="AJ4608" s="305"/>
      <c r="AK4608" s="307"/>
      <c r="AL4608" s="308"/>
    </row>
    <row r="4609" spans="34:38" ht="14.4">
      <c r="AH4609" s="306"/>
      <c r="AI4609" s="305"/>
      <c r="AJ4609" s="305"/>
      <c r="AK4609" s="307"/>
      <c r="AL4609" s="308"/>
    </row>
    <row r="4610" spans="34:38" ht="14.4">
      <c r="AH4610" s="306"/>
      <c r="AI4610" s="305"/>
      <c r="AJ4610" s="305"/>
      <c r="AK4610" s="307"/>
      <c r="AL4610" s="308"/>
    </row>
    <row r="4611" spans="34:38" ht="14.4">
      <c r="AH4611" s="306"/>
      <c r="AI4611" s="305"/>
      <c r="AJ4611" s="305"/>
      <c r="AK4611" s="307"/>
      <c r="AL4611" s="308"/>
    </row>
    <row r="4612" spans="34:38" ht="14.4">
      <c r="AH4612" s="306"/>
      <c r="AI4612" s="305"/>
      <c r="AJ4612" s="305"/>
      <c r="AK4612" s="307"/>
      <c r="AL4612" s="308"/>
    </row>
    <row r="4613" spans="34:38" ht="14.4">
      <c r="AH4613" s="306"/>
      <c r="AI4613" s="305"/>
      <c r="AJ4613" s="305"/>
      <c r="AK4613" s="307"/>
      <c r="AL4613" s="308"/>
    </row>
    <row r="4614" spans="34:38" ht="14.4">
      <c r="AH4614" s="306"/>
      <c r="AI4614" s="305"/>
      <c r="AJ4614" s="305"/>
      <c r="AK4614" s="307"/>
      <c r="AL4614" s="308"/>
    </row>
    <row r="4615" spans="34:38" ht="14.4">
      <c r="AH4615" s="306"/>
      <c r="AI4615" s="305"/>
      <c r="AJ4615" s="305"/>
      <c r="AK4615" s="307"/>
      <c r="AL4615" s="308"/>
    </row>
    <row r="4616" spans="34:38" ht="14.4">
      <c r="AH4616" s="306"/>
      <c r="AI4616" s="305"/>
      <c r="AJ4616" s="305"/>
      <c r="AK4616" s="307"/>
      <c r="AL4616" s="308"/>
    </row>
    <row r="4617" spans="34:38" ht="14.4">
      <c r="AH4617" s="306"/>
      <c r="AI4617" s="305"/>
      <c r="AJ4617" s="305"/>
      <c r="AK4617" s="307"/>
      <c r="AL4617" s="308"/>
    </row>
    <row r="4618" spans="34:38" ht="14.4">
      <c r="AH4618" s="306"/>
      <c r="AI4618" s="305"/>
      <c r="AJ4618" s="305"/>
      <c r="AK4618" s="307"/>
      <c r="AL4618" s="308"/>
    </row>
    <row r="4619" spans="34:38" ht="14.4">
      <c r="AH4619" s="306"/>
      <c r="AI4619" s="305"/>
      <c r="AJ4619" s="305"/>
      <c r="AK4619" s="307"/>
      <c r="AL4619" s="308"/>
    </row>
    <row r="4620" spans="34:38" ht="14.4">
      <c r="AH4620" s="306"/>
      <c r="AI4620" s="305"/>
      <c r="AJ4620" s="305"/>
      <c r="AK4620" s="307"/>
      <c r="AL4620" s="308"/>
    </row>
    <row r="4621" spans="34:38" ht="14.4">
      <c r="AH4621" s="306"/>
      <c r="AI4621" s="305"/>
      <c r="AJ4621" s="305"/>
      <c r="AK4621" s="307"/>
      <c r="AL4621" s="308"/>
    </row>
    <row r="4622" spans="34:38" ht="14.4">
      <c r="AH4622" s="306"/>
      <c r="AI4622" s="305"/>
      <c r="AJ4622" s="305"/>
      <c r="AK4622" s="307"/>
      <c r="AL4622" s="308"/>
    </row>
    <row r="4623" spans="34:38" ht="14.4">
      <c r="AH4623" s="306"/>
      <c r="AI4623" s="305"/>
      <c r="AJ4623" s="305"/>
      <c r="AK4623" s="307"/>
      <c r="AL4623" s="308"/>
    </row>
    <row r="4624" spans="34:38" ht="14.4">
      <c r="AH4624" s="306"/>
      <c r="AI4624" s="305"/>
      <c r="AJ4624" s="305"/>
      <c r="AK4624" s="307"/>
      <c r="AL4624" s="308"/>
    </row>
    <row r="4625" spans="34:38" ht="14.4">
      <c r="AH4625" s="306"/>
      <c r="AI4625" s="305"/>
      <c r="AJ4625" s="305"/>
      <c r="AK4625" s="307"/>
      <c r="AL4625" s="308"/>
    </row>
    <row r="4626" spans="34:38" ht="14.4">
      <c r="AH4626" s="306"/>
      <c r="AI4626" s="305"/>
      <c r="AJ4626" s="305"/>
      <c r="AK4626" s="307"/>
      <c r="AL4626" s="308"/>
    </row>
    <row r="4627" spans="34:38" ht="14.4">
      <c r="AH4627" s="306"/>
      <c r="AI4627" s="305"/>
      <c r="AJ4627" s="305"/>
      <c r="AK4627" s="307"/>
      <c r="AL4627" s="308"/>
    </row>
    <row r="4628" spans="34:38" ht="14.4">
      <c r="AH4628" s="306"/>
      <c r="AI4628" s="305"/>
      <c r="AJ4628" s="305"/>
      <c r="AK4628" s="307"/>
      <c r="AL4628" s="308"/>
    </row>
    <row r="4629" spans="34:38" ht="14.4">
      <c r="AH4629" s="306"/>
      <c r="AI4629" s="305"/>
      <c r="AJ4629" s="305"/>
      <c r="AK4629" s="307"/>
      <c r="AL4629" s="308"/>
    </row>
    <row r="4630" spans="34:38" ht="14.4">
      <c r="AH4630" s="306"/>
      <c r="AI4630" s="305"/>
      <c r="AJ4630" s="305"/>
      <c r="AK4630" s="307"/>
      <c r="AL4630" s="308"/>
    </row>
    <row r="4631" spans="34:38" ht="14.4">
      <c r="AH4631" s="306"/>
      <c r="AI4631" s="305"/>
      <c r="AJ4631" s="305"/>
      <c r="AK4631" s="307"/>
      <c r="AL4631" s="308"/>
    </row>
    <row r="4632" spans="34:38" ht="14.4">
      <c r="AH4632" s="306"/>
      <c r="AI4632" s="305"/>
      <c r="AJ4632" s="305"/>
      <c r="AK4632" s="307"/>
      <c r="AL4632" s="308"/>
    </row>
    <row r="4633" spans="34:38" ht="14.4">
      <c r="AH4633" s="306"/>
      <c r="AI4633" s="305"/>
      <c r="AJ4633" s="305"/>
      <c r="AK4633" s="307"/>
      <c r="AL4633" s="308"/>
    </row>
    <row r="4634" spans="34:38" ht="14.4">
      <c r="AH4634" s="306"/>
      <c r="AI4634" s="305"/>
      <c r="AJ4634" s="305"/>
      <c r="AK4634" s="307"/>
      <c r="AL4634" s="308"/>
    </row>
    <row r="4635" spans="34:38" ht="14.4">
      <c r="AH4635" s="306"/>
      <c r="AI4635" s="305"/>
      <c r="AJ4635" s="305"/>
      <c r="AK4635" s="307"/>
      <c r="AL4635" s="308"/>
    </row>
    <row r="4636" spans="34:38" ht="14.4">
      <c r="AH4636" s="306"/>
      <c r="AI4636" s="305"/>
      <c r="AJ4636" s="305"/>
      <c r="AK4636" s="307"/>
      <c r="AL4636" s="308"/>
    </row>
    <row r="4637" spans="34:38" ht="14.4">
      <c r="AH4637" s="306"/>
      <c r="AI4637" s="305"/>
      <c r="AJ4637" s="305"/>
      <c r="AK4637" s="307"/>
      <c r="AL4637" s="308"/>
    </row>
    <row r="4638" spans="34:38" ht="14.4">
      <c r="AH4638" s="306"/>
      <c r="AI4638" s="305"/>
      <c r="AJ4638" s="305"/>
      <c r="AK4638" s="307"/>
      <c r="AL4638" s="308"/>
    </row>
    <row r="4639" spans="34:38" ht="14.4">
      <c r="AH4639" s="306"/>
      <c r="AI4639" s="305"/>
      <c r="AJ4639" s="305"/>
      <c r="AK4639" s="307"/>
      <c r="AL4639" s="308"/>
    </row>
    <row r="4640" spans="34:38" ht="14.4">
      <c r="AH4640" s="306"/>
      <c r="AI4640" s="305"/>
      <c r="AJ4640" s="305"/>
      <c r="AK4640" s="307"/>
      <c r="AL4640" s="308"/>
    </row>
    <row r="4641" spans="34:38" ht="14.4">
      <c r="AH4641" s="306"/>
      <c r="AI4641" s="305"/>
      <c r="AJ4641" s="305"/>
      <c r="AK4641" s="307"/>
      <c r="AL4641" s="308"/>
    </row>
    <row r="4642" spans="34:38" ht="14.4">
      <c r="AH4642" s="306"/>
      <c r="AI4642" s="305"/>
      <c r="AJ4642" s="305"/>
      <c r="AK4642" s="307"/>
      <c r="AL4642" s="308"/>
    </row>
    <row r="4643" spans="34:38" ht="14.4">
      <c r="AH4643" s="306"/>
      <c r="AI4643" s="305"/>
      <c r="AJ4643" s="305"/>
      <c r="AK4643" s="307"/>
      <c r="AL4643" s="308"/>
    </row>
    <row r="4644" spans="34:38" ht="14.4">
      <c r="AH4644" s="306"/>
      <c r="AI4644" s="305"/>
      <c r="AJ4644" s="305"/>
      <c r="AK4644" s="307"/>
      <c r="AL4644" s="308"/>
    </row>
    <row r="4645" spans="34:38" ht="14.4">
      <c r="AH4645" s="306"/>
      <c r="AI4645" s="305"/>
      <c r="AJ4645" s="305"/>
      <c r="AK4645" s="307"/>
      <c r="AL4645" s="308"/>
    </row>
    <row r="4646" spans="34:38" ht="14.4">
      <c r="AH4646" s="306"/>
      <c r="AI4646" s="305"/>
      <c r="AJ4646" s="305"/>
      <c r="AK4646" s="307"/>
      <c r="AL4646" s="308"/>
    </row>
    <row r="4647" spans="34:38" ht="14.4">
      <c r="AH4647" s="306"/>
      <c r="AI4647" s="305"/>
      <c r="AJ4647" s="305"/>
      <c r="AK4647" s="307"/>
      <c r="AL4647" s="308"/>
    </row>
    <row r="4648" spans="34:38" ht="14.4">
      <c r="AH4648" s="306"/>
      <c r="AI4648" s="305"/>
      <c r="AJ4648" s="305"/>
      <c r="AK4648" s="307"/>
      <c r="AL4648" s="308"/>
    </row>
    <row r="4649" spans="34:38" ht="14.4">
      <c r="AH4649" s="306"/>
      <c r="AI4649" s="305"/>
      <c r="AJ4649" s="305"/>
      <c r="AK4649" s="307"/>
      <c r="AL4649" s="308"/>
    </row>
    <row r="4650" spans="34:38" ht="14.4">
      <c r="AH4650" s="306"/>
      <c r="AI4650" s="305"/>
      <c r="AJ4650" s="305"/>
      <c r="AK4650" s="307"/>
      <c r="AL4650" s="308"/>
    </row>
    <row r="4651" spans="34:38" ht="14.4">
      <c r="AH4651" s="306"/>
      <c r="AI4651" s="305"/>
      <c r="AJ4651" s="305"/>
      <c r="AK4651" s="307"/>
      <c r="AL4651" s="308"/>
    </row>
    <row r="4652" spans="34:38" ht="14.4">
      <c r="AH4652" s="306"/>
      <c r="AI4652" s="305"/>
      <c r="AJ4652" s="305"/>
      <c r="AK4652" s="307"/>
      <c r="AL4652" s="308"/>
    </row>
    <row r="4653" spans="34:38" ht="14.4">
      <c r="AH4653" s="306"/>
      <c r="AI4653" s="305"/>
      <c r="AJ4653" s="305"/>
      <c r="AK4653" s="307"/>
      <c r="AL4653" s="308"/>
    </row>
    <row r="4654" spans="34:38" ht="14.4">
      <c r="AH4654" s="306"/>
      <c r="AI4654" s="305"/>
      <c r="AJ4654" s="305"/>
      <c r="AK4654" s="307"/>
      <c r="AL4654" s="308"/>
    </row>
    <row r="4655" spans="34:38" ht="14.4">
      <c r="AH4655" s="306"/>
      <c r="AI4655" s="305"/>
      <c r="AJ4655" s="305"/>
      <c r="AK4655" s="307"/>
      <c r="AL4655" s="308"/>
    </row>
    <row r="4656" spans="34:38" ht="14.4">
      <c r="AH4656" s="306"/>
      <c r="AI4656" s="305"/>
      <c r="AJ4656" s="305"/>
      <c r="AK4656" s="307"/>
      <c r="AL4656" s="308"/>
    </row>
    <row r="4657" spans="34:38" ht="14.4">
      <c r="AH4657" s="306"/>
      <c r="AI4657" s="305"/>
      <c r="AJ4657" s="305"/>
      <c r="AK4657" s="307"/>
      <c r="AL4657" s="308"/>
    </row>
    <row r="4658" spans="34:38" ht="14.4">
      <c r="AH4658" s="306"/>
      <c r="AI4658" s="305"/>
      <c r="AJ4658" s="305"/>
      <c r="AK4658" s="307"/>
      <c r="AL4658" s="308"/>
    </row>
    <row r="4659" spans="34:38" ht="14.4">
      <c r="AH4659" s="306"/>
      <c r="AI4659" s="305"/>
      <c r="AJ4659" s="305"/>
      <c r="AK4659" s="307"/>
      <c r="AL4659" s="308"/>
    </row>
    <row r="4660" spans="34:38" ht="14.4">
      <c r="AH4660" s="306"/>
      <c r="AI4660" s="305"/>
      <c r="AJ4660" s="305"/>
      <c r="AK4660" s="307"/>
      <c r="AL4660" s="308"/>
    </row>
    <row r="4661" spans="34:38" ht="14.4">
      <c r="AH4661" s="306"/>
      <c r="AI4661" s="305"/>
      <c r="AJ4661" s="305"/>
      <c r="AK4661" s="307"/>
      <c r="AL4661" s="308"/>
    </row>
    <row r="4662" spans="34:38" ht="14.4">
      <c r="AH4662" s="306"/>
      <c r="AI4662" s="305"/>
      <c r="AJ4662" s="305"/>
      <c r="AK4662" s="307"/>
      <c r="AL4662" s="308"/>
    </row>
    <row r="4663" spans="34:38" ht="14.4">
      <c r="AH4663" s="306"/>
      <c r="AI4663" s="305"/>
      <c r="AJ4663" s="305"/>
      <c r="AK4663" s="307"/>
      <c r="AL4663" s="308"/>
    </row>
    <row r="4664" spans="34:38" ht="14.4">
      <c r="AH4664" s="306"/>
      <c r="AI4664" s="305"/>
      <c r="AJ4664" s="305"/>
      <c r="AK4664" s="307"/>
      <c r="AL4664" s="308"/>
    </row>
    <row r="4665" spans="34:38" ht="14.4">
      <c r="AH4665" s="306"/>
      <c r="AI4665" s="305"/>
      <c r="AJ4665" s="305"/>
      <c r="AK4665" s="307"/>
      <c r="AL4665" s="308"/>
    </row>
    <row r="4666" spans="34:38" ht="14.4">
      <c r="AH4666" s="306"/>
      <c r="AI4666" s="305"/>
      <c r="AJ4666" s="305"/>
      <c r="AK4666" s="307"/>
      <c r="AL4666" s="308"/>
    </row>
    <row r="4667" spans="34:38" ht="14.4">
      <c r="AH4667" s="306"/>
      <c r="AI4667" s="305"/>
      <c r="AJ4667" s="305"/>
      <c r="AK4667" s="307"/>
      <c r="AL4667" s="308"/>
    </row>
    <row r="4668" spans="34:38" ht="14.4">
      <c r="AH4668" s="306"/>
      <c r="AI4668" s="305"/>
      <c r="AJ4668" s="305"/>
      <c r="AK4668" s="307"/>
      <c r="AL4668" s="308"/>
    </row>
    <row r="4669" spans="34:38" ht="14.4">
      <c r="AH4669" s="306"/>
      <c r="AI4669" s="305"/>
      <c r="AJ4669" s="305"/>
      <c r="AK4669" s="307"/>
      <c r="AL4669" s="308"/>
    </row>
    <row r="4670" spans="34:38" ht="14.4">
      <c r="AH4670" s="306"/>
      <c r="AI4670" s="305"/>
      <c r="AJ4670" s="305"/>
      <c r="AK4670" s="307"/>
      <c r="AL4670" s="308"/>
    </row>
    <row r="4671" spans="34:38" ht="14.4">
      <c r="AH4671" s="306"/>
      <c r="AI4671" s="305"/>
      <c r="AJ4671" s="305"/>
      <c r="AK4671" s="307"/>
      <c r="AL4671" s="308"/>
    </row>
    <row r="4672" spans="34:38" ht="14.4">
      <c r="AH4672" s="306"/>
      <c r="AI4672" s="305"/>
      <c r="AJ4672" s="305"/>
      <c r="AK4672" s="307"/>
      <c r="AL4672" s="308"/>
    </row>
    <row r="4673" spans="34:38" ht="14.4">
      <c r="AH4673" s="306"/>
      <c r="AI4673" s="305"/>
      <c r="AJ4673" s="305"/>
      <c r="AK4673" s="307"/>
      <c r="AL4673" s="308"/>
    </row>
    <row r="4674" spans="34:38" ht="14.4">
      <c r="AH4674" s="306"/>
      <c r="AI4674" s="305"/>
      <c r="AJ4674" s="305"/>
      <c r="AK4674" s="307"/>
      <c r="AL4674" s="308"/>
    </row>
    <row r="4675" spans="34:38" ht="14.4">
      <c r="AH4675" s="306"/>
      <c r="AI4675" s="305"/>
      <c r="AJ4675" s="305"/>
      <c r="AK4675" s="307"/>
      <c r="AL4675" s="308"/>
    </row>
    <row r="4676" spans="34:38" ht="14.4">
      <c r="AH4676" s="306"/>
      <c r="AI4676" s="305"/>
      <c r="AJ4676" s="305"/>
      <c r="AK4676" s="307"/>
      <c r="AL4676" s="308"/>
    </row>
    <row r="4677" spans="34:38" ht="14.4">
      <c r="AH4677" s="306"/>
      <c r="AI4677" s="305"/>
      <c r="AJ4677" s="305"/>
      <c r="AK4677" s="307"/>
      <c r="AL4677" s="308"/>
    </row>
    <row r="4678" spans="34:38" ht="14.4">
      <c r="AH4678" s="306"/>
      <c r="AI4678" s="305"/>
      <c r="AJ4678" s="305"/>
      <c r="AK4678" s="307"/>
      <c r="AL4678" s="308"/>
    </row>
    <row r="4679" spans="34:38" ht="14.4">
      <c r="AH4679" s="306"/>
      <c r="AI4679" s="305"/>
      <c r="AJ4679" s="305"/>
      <c r="AK4679" s="307"/>
      <c r="AL4679" s="308"/>
    </row>
    <row r="4680" spans="34:38" ht="14.4">
      <c r="AH4680" s="306"/>
      <c r="AI4680" s="305"/>
      <c r="AJ4680" s="305"/>
      <c r="AK4680" s="307"/>
      <c r="AL4680" s="308"/>
    </row>
    <row r="4681" spans="34:38" ht="14.4">
      <c r="AH4681" s="306"/>
      <c r="AI4681" s="305"/>
      <c r="AJ4681" s="305"/>
      <c r="AK4681" s="307"/>
      <c r="AL4681" s="308"/>
    </row>
    <row r="4682" spans="34:38" ht="14.4">
      <c r="AH4682" s="306"/>
      <c r="AI4682" s="305"/>
      <c r="AJ4682" s="305"/>
      <c r="AK4682" s="307"/>
      <c r="AL4682" s="308"/>
    </row>
    <row r="4683" spans="34:38" ht="14.4">
      <c r="AH4683" s="306"/>
      <c r="AI4683" s="305"/>
      <c r="AJ4683" s="305"/>
      <c r="AK4683" s="307"/>
      <c r="AL4683" s="308"/>
    </row>
    <row r="4684" spans="34:38" ht="14.4">
      <c r="AH4684" s="306"/>
      <c r="AI4684" s="305"/>
      <c r="AJ4684" s="305"/>
      <c r="AK4684" s="307"/>
      <c r="AL4684" s="308"/>
    </row>
    <row r="4685" spans="34:38" ht="14.4">
      <c r="AH4685" s="306"/>
      <c r="AI4685" s="305"/>
      <c r="AJ4685" s="305"/>
      <c r="AK4685" s="307"/>
      <c r="AL4685" s="308"/>
    </row>
    <row r="4686" spans="34:38" ht="14.4">
      <c r="AH4686" s="306"/>
      <c r="AI4686" s="305"/>
      <c r="AJ4686" s="305"/>
      <c r="AK4686" s="307"/>
      <c r="AL4686" s="308"/>
    </row>
    <row r="4687" spans="34:38" ht="14.4">
      <c r="AH4687" s="306"/>
      <c r="AI4687" s="305"/>
      <c r="AJ4687" s="305"/>
      <c r="AK4687" s="307"/>
      <c r="AL4687" s="308"/>
    </row>
    <row r="4688" spans="34:38" ht="14.4">
      <c r="AH4688" s="306"/>
      <c r="AI4688" s="305"/>
      <c r="AJ4688" s="305"/>
      <c r="AK4688" s="307"/>
      <c r="AL4688" s="308"/>
    </row>
    <row r="4689" spans="34:38" ht="14.4">
      <c r="AH4689" s="306"/>
      <c r="AI4689" s="305"/>
      <c r="AJ4689" s="305"/>
      <c r="AK4689" s="307"/>
      <c r="AL4689" s="308"/>
    </row>
    <row r="4690" spans="34:38" ht="14.4">
      <c r="AH4690" s="306"/>
      <c r="AI4690" s="305"/>
      <c r="AJ4690" s="305"/>
      <c r="AK4690" s="307"/>
      <c r="AL4690" s="308"/>
    </row>
    <row r="4691" spans="34:38" ht="14.4">
      <c r="AH4691" s="306"/>
      <c r="AI4691" s="305"/>
      <c r="AJ4691" s="305"/>
      <c r="AK4691" s="307"/>
      <c r="AL4691" s="308"/>
    </row>
    <row r="4692" spans="34:38" ht="14.4">
      <c r="AH4692" s="306"/>
      <c r="AI4692" s="305"/>
      <c r="AJ4692" s="305"/>
      <c r="AK4692" s="307"/>
      <c r="AL4692" s="308"/>
    </row>
    <row r="4693" spans="34:38" ht="14.4">
      <c r="AH4693" s="306"/>
      <c r="AI4693" s="305"/>
      <c r="AJ4693" s="305"/>
      <c r="AK4693" s="307"/>
      <c r="AL4693" s="308"/>
    </row>
    <row r="4694" spans="34:38" ht="14.4">
      <c r="AH4694" s="306"/>
      <c r="AI4694" s="305"/>
      <c r="AJ4694" s="305"/>
      <c r="AK4694" s="307"/>
      <c r="AL4694" s="308"/>
    </row>
    <row r="4695" spans="34:38" ht="14.4">
      <c r="AH4695" s="306"/>
      <c r="AI4695" s="305"/>
      <c r="AJ4695" s="305"/>
      <c r="AK4695" s="307"/>
      <c r="AL4695" s="308"/>
    </row>
    <row r="4696" spans="34:38" ht="14.4">
      <c r="AH4696" s="306"/>
      <c r="AI4696" s="305"/>
      <c r="AJ4696" s="305"/>
      <c r="AK4696" s="307"/>
      <c r="AL4696" s="308"/>
    </row>
    <row r="4697" spans="34:38" ht="14.4">
      <c r="AH4697" s="306"/>
      <c r="AI4697" s="305"/>
      <c r="AJ4697" s="305"/>
      <c r="AK4697" s="307"/>
      <c r="AL4697" s="308"/>
    </row>
    <row r="4698" spans="34:38" ht="14.4">
      <c r="AH4698" s="306"/>
      <c r="AI4698" s="305"/>
      <c r="AJ4698" s="305"/>
      <c r="AK4698" s="307"/>
      <c r="AL4698" s="308"/>
    </row>
    <row r="4699" spans="34:38" ht="14.4">
      <c r="AH4699" s="306"/>
      <c r="AI4699" s="305"/>
      <c r="AJ4699" s="305"/>
      <c r="AK4699" s="307"/>
      <c r="AL4699" s="308"/>
    </row>
    <row r="4700" spans="34:38" ht="14.4">
      <c r="AH4700" s="306"/>
      <c r="AI4700" s="305"/>
      <c r="AJ4700" s="305"/>
      <c r="AK4700" s="307"/>
      <c r="AL4700" s="308"/>
    </row>
    <row r="4701" spans="34:38" ht="14.4">
      <c r="AH4701" s="306"/>
      <c r="AI4701" s="305"/>
      <c r="AJ4701" s="305"/>
      <c r="AK4701" s="307"/>
      <c r="AL4701" s="308"/>
    </row>
    <row r="4702" spans="34:38" ht="14.4">
      <c r="AH4702" s="306"/>
      <c r="AI4702" s="305"/>
      <c r="AJ4702" s="305"/>
      <c r="AK4702" s="307"/>
      <c r="AL4702" s="308"/>
    </row>
    <row r="4703" spans="34:38" ht="14.4">
      <c r="AH4703" s="306"/>
      <c r="AI4703" s="305"/>
      <c r="AJ4703" s="305"/>
      <c r="AK4703" s="307"/>
      <c r="AL4703" s="308"/>
    </row>
    <row r="4704" spans="34:38" ht="14.4">
      <c r="AH4704" s="306"/>
      <c r="AI4704" s="305"/>
      <c r="AJ4704" s="305"/>
      <c r="AK4704" s="307"/>
      <c r="AL4704" s="308"/>
    </row>
    <row r="4705" spans="34:38" ht="14.4">
      <c r="AH4705" s="306"/>
      <c r="AI4705" s="305"/>
      <c r="AJ4705" s="305"/>
      <c r="AK4705" s="307"/>
      <c r="AL4705" s="308"/>
    </row>
    <row r="4706" spans="34:38" ht="14.4">
      <c r="AH4706" s="306"/>
      <c r="AI4706" s="305"/>
      <c r="AJ4706" s="305"/>
      <c r="AK4706" s="307"/>
      <c r="AL4706" s="308"/>
    </row>
    <row r="4707" spans="34:38" ht="14.4">
      <c r="AH4707" s="306"/>
      <c r="AI4707" s="305"/>
      <c r="AJ4707" s="305"/>
      <c r="AK4707" s="307"/>
      <c r="AL4707" s="308"/>
    </row>
    <row r="4708" spans="34:38" ht="14.4">
      <c r="AH4708" s="306"/>
      <c r="AI4708" s="305"/>
      <c r="AJ4708" s="305"/>
      <c r="AK4708" s="307"/>
      <c r="AL4708" s="308"/>
    </row>
    <row r="4709" spans="34:38" ht="14.4">
      <c r="AH4709" s="306"/>
      <c r="AI4709" s="305"/>
      <c r="AJ4709" s="305"/>
      <c r="AK4709" s="307"/>
      <c r="AL4709" s="308"/>
    </row>
    <row r="4710" spans="34:38" ht="14.4">
      <c r="AH4710" s="306"/>
      <c r="AI4710" s="305"/>
      <c r="AJ4710" s="305"/>
      <c r="AK4710" s="307"/>
      <c r="AL4710" s="308"/>
    </row>
    <row r="4711" spans="34:38" ht="14.4">
      <c r="AH4711" s="306"/>
      <c r="AI4711" s="305"/>
      <c r="AJ4711" s="305"/>
      <c r="AK4711" s="307"/>
      <c r="AL4711" s="308"/>
    </row>
    <row r="4712" spans="34:38" ht="14.4">
      <c r="AH4712" s="306"/>
      <c r="AI4712" s="305"/>
      <c r="AJ4712" s="305"/>
      <c r="AK4712" s="307"/>
      <c r="AL4712" s="308"/>
    </row>
    <row r="4713" spans="34:38" ht="14.4">
      <c r="AH4713" s="306"/>
      <c r="AI4713" s="305"/>
      <c r="AJ4713" s="305"/>
      <c r="AK4713" s="307"/>
      <c r="AL4713" s="308"/>
    </row>
    <row r="4714" spans="34:38" ht="14.4">
      <c r="AH4714" s="306"/>
      <c r="AI4714" s="305"/>
      <c r="AJ4714" s="305"/>
      <c r="AK4714" s="307"/>
      <c r="AL4714" s="308"/>
    </row>
    <row r="4715" spans="34:38" ht="14.4">
      <c r="AH4715" s="306"/>
      <c r="AI4715" s="305"/>
      <c r="AJ4715" s="305"/>
      <c r="AK4715" s="307"/>
      <c r="AL4715" s="308"/>
    </row>
    <row r="4716" spans="34:38" ht="14.4">
      <c r="AH4716" s="306"/>
      <c r="AI4716" s="305"/>
      <c r="AJ4716" s="305"/>
      <c r="AK4716" s="307"/>
      <c r="AL4716" s="308"/>
    </row>
    <row r="4717" spans="34:38" ht="14.4">
      <c r="AH4717" s="306"/>
      <c r="AI4717" s="305"/>
      <c r="AJ4717" s="305"/>
      <c r="AK4717" s="307"/>
      <c r="AL4717" s="308"/>
    </row>
    <row r="4718" spans="34:38" ht="14.4">
      <c r="AH4718" s="306"/>
      <c r="AI4718" s="305"/>
      <c r="AJ4718" s="305"/>
      <c r="AK4718" s="307"/>
      <c r="AL4718" s="308"/>
    </row>
    <row r="4719" spans="34:38" ht="14.4">
      <c r="AH4719" s="306"/>
      <c r="AI4719" s="305"/>
      <c r="AJ4719" s="305"/>
      <c r="AK4719" s="307"/>
      <c r="AL4719" s="308"/>
    </row>
    <row r="4720" spans="34:38" ht="14.4">
      <c r="AH4720" s="306"/>
      <c r="AI4720" s="305"/>
      <c r="AJ4720" s="305"/>
      <c r="AK4720" s="307"/>
      <c r="AL4720" s="308"/>
    </row>
    <row r="4721" spans="34:38" ht="14.4">
      <c r="AH4721" s="306"/>
      <c r="AI4721" s="305"/>
      <c r="AJ4721" s="305"/>
      <c r="AK4721" s="307"/>
      <c r="AL4721" s="308"/>
    </row>
    <row r="4722" spans="34:38" ht="14.4">
      <c r="AH4722" s="306"/>
      <c r="AI4722" s="305"/>
      <c r="AJ4722" s="305"/>
      <c r="AK4722" s="307"/>
      <c r="AL4722" s="308"/>
    </row>
    <row r="4723" spans="34:38" ht="14.4">
      <c r="AH4723" s="306"/>
      <c r="AI4723" s="305"/>
      <c r="AJ4723" s="305"/>
      <c r="AK4723" s="307"/>
      <c r="AL4723" s="308"/>
    </row>
    <row r="4724" spans="34:38" ht="14.4">
      <c r="AH4724" s="306"/>
      <c r="AI4724" s="305"/>
      <c r="AJ4724" s="305"/>
      <c r="AK4724" s="307"/>
      <c r="AL4724" s="308"/>
    </row>
    <row r="4725" spans="34:38" ht="14.4">
      <c r="AH4725" s="306"/>
      <c r="AI4725" s="305"/>
      <c r="AJ4725" s="305"/>
      <c r="AK4725" s="307"/>
      <c r="AL4725" s="308"/>
    </row>
    <row r="4726" spans="34:38" ht="14.4">
      <c r="AH4726" s="306"/>
      <c r="AI4726" s="305"/>
      <c r="AJ4726" s="305"/>
      <c r="AK4726" s="307"/>
      <c r="AL4726" s="308"/>
    </row>
    <row r="4727" spans="34:38" ht="14.4">
      <c r="AH4727" s="306"/>
      <c r="AI4727" s="305"/>
      <c r="AJ4727" s="305"/>
      <c r="AK4727" s="307"/>
      <c r="AL4727" s="308"/>
    </row>
    <row r="4728" spans="34:38" ht="14.4">
      <c r="AH4728" s="306"/>
      <c r="AI4728" s="305"/>
      <c r="AJ4728" s="305"/>
      <c r="AK4728" s="307"/>
      <c r="AL4728" s="308"/>
    </row>
    <row r="4729" spans="34:38" ht="14.4">
      <c r="AH4729" s="306"/>
      <c r="AI4729" s="305"/>
      <c r="AJ4729" s="305"/>
      <c r="AK4729" s="307"/>
      <c r="AL4729" s="308"/>
    </row>
    <row r="4730" spans="34:38" ht="14.4">
      <c r="AH4730" s="306"/>
      <c r="AI4730" s="305"/>
      <c r="AJ4730" s="305"/>
      <c r="AK4730" s="307"/>
      <c r="AL4730" s="308"/>
    </row>
    <row r="4731" spans="34:38" ht="14.4">
      <c r="AH4731" s="306"/>
      <c r="AI4731" s="305"/>
      <c r="AJ4731" s="305"/>
      <c r="AK4731" s="307"/>
      <c r="AL4731" s="308"/>
    </row>
    <row r="4732" spans="34:38" ht="14.4">
      <c r="AH4732" s="306"/>
      <c r="AI4732" s="305"/>
      <c r="AJ4732" s="305"/>
      <c r="AK4732" s="307"/>
      <c r="AL4732" s="308"/>
    </row>
    <row r="4733" spans="34:38" ht="14.4">
      <c r="AH4733" s="306"/>
      <c r="AI4733" s="305"/>
      <c r="AJ4733" s="305"/>
      <c r="AK4733" s="307"/>
      <c r="AL4733" s="308"/>
    </row>
    <row r="4734" spans="34:38" ht="14.4">
      <c r="AH4734" s="306"/>
      <c r="AI4734" s="305"/>
      <c r="AJ4734" s="305"/>
      <c r="AK4734" s="307"/>
      <c r="AL4734" s="308"/>
    </row>
    <row r="4735" spans="34:38" ht="14.4">
      <c r="AH4735" s="306"/>
      <c r="AI4735" s="305"/>
      <c r="AJ4735" s="305"/>
      <c r="AK4735" s="307"/>
      <c r="AL4735" s="308"/>
    </row>
    <row r="4736" spans="34:38" ht="14.4">
      <c r="AH4736" s="306"/>
      <c r="AI4736" s="305"/>
      <c r="AJ4736" s="305"/>
      <c r="AK4736" s="307"/>
      <c r="AL4736" s="308"/>
    </row>
    <row r="4737" spans="34:38" ht="14.4">
      <c r="AH4737" s="306"/>
      <c r="AI4737" s="305"/>
      <c r="AJ4737" s="305"/>
      <c r="AK4737" s="307"/>
      <c r="AL4737" s="308"/>
    </row>
    <row r="4738" spans="34:38" ht="14.4">
      <c r="AH4738" s="306"/>
      <c r="AI4738" s="305"/>
      <c r="AJ4738" s="305"/>
      <c r="AK4738" s="307"/>
      <c r="AL4738" s="308"/>
    </row>
    <row r="4739" spans="34:38" ht="14.4">
      <c r="AH4739" s="306"/>
      <c r="AI4739" s="305"/>
      <c r="AJ4739" s="305"/>
      <c r="AK4739" s="307"/>
      <c r="AL4739" s="308"/>
    </row>
    <row r="4740" spans="34:38" ht="14.4">
      <c r="AH4740" s="306"/>
      <c r="AI4740" s="305"/>
      <c r="AJ4740" s="305"/>
      <c r="AK4740" s="307"/>
      <c r="AL4740" s="308"/>
    </row>
    <row r="4741" spans="34:38" ht="14.4">
      <c r="AH4741" s="306"/>
      <c r="AI4741" s="305"/>
      <c r="AJ4741" s="305"/>
      <c r="AK4741" s="307"/>
      <c r="AL4741" s="308"/>
    </row>
    <row r="4742" spans="34:38" ht="14.4">
      <c r="AH4742" s="306"/>
      <c r="AI4742" s="305"/>
      <c r="AJ4742" s="305"/>
      <c r="AK4742" s="307"/>
      <c r="AL4742" s="308"/>
    </row>
    <row r="4743" spans="34:38" ht="14.4">
      <c r="AH4743" s="306"/>
      <c r="AI4743" s="305"/>
      <c r="AJ4743" s="305"/>
      <c r="AK4743" s="307"/>
      <c r="AL4743" s="308"/>
    </row>
    <row r="4744" spans="34:38" ht="14.4">
      <c r="AH4744" s="306"/>
      <c r="AI4744" s="305"/>
      <c r="AJ4744" s="305"/>
      <c r="AK4744" s="307"/>
      <c r="AL4744" s="308"/>
    </row>
    <row r="4745" spans="34:38" ht="14.4">
      <c r="AH4745" s="306"/>
      <c r="AI4745" s="305"/>
      <c r="AJ4745" s="305"/>
      <c r="AK4745" s="307"/>
      <c r="AL4745" s="308"/>
    </row>
    <row r="4746" spans="34:38" ht="14.4">
      <c r="AH4746" s="306"/>
      <c r="AI4746" s="305"/>
      <c r="AJ4746" s="305"/>
      <c r="AK4746" s="307"/>
      <c r="AL4746" s="308"/>
    </row>
    <row r="4747" spans="34:38" ht="14.4">
      <c r="AH4747" s="306"/>
      <c r="AI4747" s="305"/>
      <c r="AJ4747" s="305"/>
      <c r="AK4747" s="307"/>
      <c r="AL4747" s="308"/>
    </row>
    <row r="4748" spans="34:38" ht="14.4">
      <c r="AH4748" s="306"/>
      <c r="AI4748" s="305"/>
      <c r="AJ4748" s="305"/>
      <c r="AK4748" s="307"/>
      <c r="AL4748" s="308"/>
    </row>
    <row r="4749" spans="34:38" ht="14.4">
      <c r="AH4749" s="306"/>
      <c r="AI4749" s="305"/>
      <c r="AJ4749" s="305"/>
      <c r="AK4749" s="307"/>
      <c r="AL4749" s="308"/>
    </row>
    <row r="4750" spans="34:38" ht="14.4">
      <c r="AH4750" s="306"/>
      <c r="AI4750" s="305"/>
      <c r="AJ4750" s="305"/>
      <c r="AK4750" s="307"/>
      <c r="AL4750" s="308"/>
    </row>
    <row r="4751" spans="34:38" ht="14.4">
      <c r="AH4751" s="306"/>
      <c r="AI4751" s="305"/>
      <c r="AJ4751" s="305"/>
      <c r="AK4751" s="307"/>
      <c r="AL4751" s="308"/>
    </row>
    <row r="4752" spans="34:38" ht="14.4">
      <c r="AH4752" s="306"/>
      <c r="AI4752" s="305"/>
      <c r="AJ4752" s="305"/>
      <c r="AK4752" s="307"/>
      <c r="AL4752" s="308"/>
    </row>
    <row r="4753" spans="34:38" ht="14.4">
      <c r="AH4753" s="306"/>
      <c r="AI4753" s="305"/>
      <c r="AJ4753" s="305"/>
      <c r="AK4753" s="307"/>
      <c r="AL4753" s="308"/>
    </row>
    <row r="4754" spans="34:38" ht="14.4">
      <c r="AH4754" s="306"/>
      <c r="AI4754" s="305"/>
      <c r="AJ4754" s="305"/>
      <c r="AK4754" s="307"/>
      <c r="AL4754" s="308"/>
    </row>
    <row r="4755" spans="34:38" ht="14.4">
      <c r="AH4755" s="306"/>
      <c r="AI4755" s="305"/>
      <c r="AJ4755" s="305"/>
      <c r="AK4755" s="307"/>
      <c r="AL4755" s="308"/>
    </row>
    <row r="4756" spans="34:38" ht="14.4">
      <c r="AH4756" s="306"/>
      <c r="AI4756" s="305"/>
      <c r="AJ4756" s="305"/>
      <c r="AK4756" s="307"/>
      <c r="AL4756" s="308"/>
    </row>
    <row r="4757" spans="34:38" ht="14.4">
      <c r="AH4757" s="306"/>
      <c r="AI4757" s="305"/>
      <c r="AJ4757" s="305"/>
      <c r="AK4757" s="307"/>
      <c r="AL4757" s="308"/>
    </row>
    <row r="4758" spans="34:38" ht="14.4">
      <c r="AH4758" s="306"/>
      <c r="AI4758" s="305"/>
      <c r="AJ4758" s="305"/>
      <c r="AK4758" s="307"/>
      <c r="AL4758" s="308"/>
    </row>
    <row r="4759" spans="34:38" ht="14.4">
      <c r="AH4759" s="306"/>
      <c r="AI4759" s="305"/>
      <c r="AJ4759" s="305"/>
      <c r="AK4759" s="307"/>
      <c r="AL4759" s="308"/>
    </row>
    <row r="4760" spans="34:38" ht="14.4">
      <c r="AH4760" s="306"/>
      <c r="AI4760" s="305"/>
      <c r="AJ4760" s="305"/>
      <c r="AK4760" s="307"/>
      <c r="AL4760" s="308"/>
    </row>
    <row r="4761" spans="34:38" ht="14.4">
      <c r="AH4761" s="306"/>
      <c r="AI4761" s="305"/>
      <c r="AJ4761" s="305"/>
      <c r="AK4761" s="307"/>
      <c r="AL4761" s="308"/>
    </row>
    <row r="4762" spans="34:38" ht="14.4">
      <c r="AH4762" s="306"/>
      <c r="AI4762" s="305"/>
      <c r="AJ4762" s="305"/>
      <c r="AK4762" s="307"/>
      <c r="AL4762" s="308"/>
    </row>
    <row r="4763" spans="34:38" ht="14.4">
      <c r="AH4763" s="306"/>
      <c r="AI4763" s="305"/>
      <c r="AJ4763" s="305"/>
      <c r="AK4763" s="307"/>
      <c r="AL4763" s="308"/>
    </row>
    <row r="4764" spans="34:38" ht="14.4">
      <c r="AH4764" s="306"/>
      <c r="AI4764" s="305"/>
      <c r="AJ4764" s="305"/>
      <c r="AK4764" s="307"/>
      <c r="AL4764" s="308"/>
    </row>
    <row r="4765" spans="34:38" ht="14.4">
      <c r="AH4765" s="306"/>
      <c r="AI4765" s="305"/>
      <c r="AJ4765" s="305"/>
      <c r="AK4765" s="307"/>
      <c r="AL4765" s="308"/>
    </row>
    <row r="4766" spans="34:38" ht="14.4">
      <c r="AH4766" s="306"/>
      <c r="AI4766" s="305"/>
      <c r="AJ4766" s="305"/>
      <c r="AK4766" s="307"/>
      <c r="AL4766" s="308"/>
    </row>
    <row r="4767" spans="34:38" ht="14.4">
      <c r="AH4767" s="306"/>
      <c r="AI4767" s="305"/>
      <c r="AJ4767" s="305"/>
      <c r="AK4767" s="307"/>
      <c r="AL4767" s="308"/>
    </row>
    <row r="4768" spans="34:38" ht="14.4">
      <c r="AH4768" s="306"/>
      <c r="AI4768" s="305"/>
      <c r="AJ4768" s="305"/>
      <c r="AK4768" s="307"/>
      <c r="AL4768" s="308"/>
    </row>
    <row r="4769" spans="34:38" ht="14.4">
      <c r="AH4769" s="306"/>
      <c r="AI4769" s="305"/>
      <c r="AJ4769" s="305"/>
      <c r="AK4769" s="307"/>
      <c r="AL4769" s="308"/>
    </row>
    <row r="4770" spans="34:38" ht="14.4">
      <c r="AH4770" s="306"/>
      <c r="AI4770" s="305"/>
      <c r="AJ4770" s="305"/>
      <c r="AK4770" s="307"/>
      <c r="AL4770" s="308"/>
    </row>
    <row r="4771" spans="34:38" ht="14.4">
      <c r="AH4771" s="306"/>
      <c r="AI4771" s="305"/>
      <c r="AJ4771" s="305"/>
      <c r="AK4771" s="307"/>
      <c r="AL4771" s="308"/>
    </row>
    <row r="4772" spans="34:38" ht="14.4">
      <c r="AH4772" s="306"/>
      <c r="AI4772" s="305"/>
      <c r="AJ4772" s="305"/>
      <c r="AK4772" s="307"/>
      <c r="AL4772" s="308"/>
    </row>
    <row r="4773" spans="34:38" ht="14.4">
      <c r="AH4773" s="306"/>
      <c r="AI4773" s="305"/>
      <c r="AJ4773" s="305"/>
      <c r="AK4773" s="307"/>
      <c r="AL4773" s="308"/>
    </row>
    <row r="4774" spans="34:38" ht="14.4">
      <c r="AH4774" s="306"/>
      <c r="AI4774" s="305"/>
      <c r="AJ4774" s="305"/>
      <c r="AK4774" s="307"/>
      <c r="AL4774" s="308"/>
    </row>
    <row r="4775" spans="34:38" ht="14.4">
      <c r="AH4775" s="306"/>
      <c r="AI4775" s="305"/>
      <c r="AJ4775" s="305"/>
      <c r="AK4775" s="307"/>
      <c r="AL4775" s="308"/>
    </row>
    <row r="4776" spans="34:38" ht="14.4">
      <c r="AH4776" s="306"/>
      <c r="AI4776" s="305"/>
      <c r="AJ4776" s="305"/>
      <c r="AK4776" s="307"/>
      <c r="AL4776" s="308"/>
    </row>
    <row r="4777" spans="34:38" ht="14.4">
      <c r="AH4777" s="306"/>
      <c r="AI4777" s="305"/>
      <c r="AJ4777" s="305"/>
      <c r="AK4777" s="307"/>
      <c r="AL4777" s="308"/>
    </row>
    <row r="4778" spans="34:38" ht="14.4">
      <c r="AH4778" s="306"/>
      <c r="AI4778" s="305"/>
      <c r="AJ4778" s="305"/>
      <c r="AK4778" s="307"/>
      <c r="AL4778" s="308"/>
    </row>
    <row r="4779" spans="34:38" ht="14.4">
      <c r="AH4779" s="306"/>
      <c r="AI4779" s="305"/>
      <c r="AJ4779" s="305"/>
      <c r="AK4779" s="307"/>
      <c r="AL4779" s="308"/>
    </row>
    <row r="4780" spans="34:38" ht="14.4">
      <c r="AH4780" s="306"/>
      <c r="AI4780" s="305"/>
      <c r="AJ4780" s="305"/>
      <c r="AK4780" s="307"/>
      <c r="AL4780" s="308"/>
    </row>
    <row r="4781" spans="34:38" ht="14.4">
      <c r="AH4781" s="306"/>
      <c r="AI4781" s="305"/>
      <c r="AJ4781" s="305"/>
      <c r="AK4781" s="307"/>
      <c r="AL4781" s="308"/>
    </row>
    <row r="4782" spans="34:38" ht="14.4">
      <c r="AH4782" s="306"/>
      <c r="AI4782" s="305"/>
      <c r="AJ4782" s="305"/>
      <c r="AK4782" s="307"/>
      <c r="AL4782" s="308"/>
    </row>
    <row r="4783" spans="34:38" ht="14.4">
      <c r="AH4783" s="306"/>
      <c r="AI4783" s="305"/>
      <c r="AJ4783" s="305"/>
      <c r="AK4783" s="307"/>
      <c r="AL4783" s="308"/>
    </row>
    <row r="4784" spans="34:38" ht="14.4">
      <c r="AH4784" s="306"/>
      <c r="AI4784" s="305"/>
      <c r="AJ4784" s="305"/>
      <c r="AK4784" s="307"/>
      <c r="AL4784" s="308"/>
    </row>
    <row r="4785" spans="34:38" ht="14.4">
      <c r="AH4785" s="306"/>
      <c r="AI4785" s="305"/>
      <c r="AJ4785" s="305"/>
      <c r="AK4785" s="307"/>
      <c r="AL4785" s="308"/>
    </row>
    <row r="4786" spans="34:38" ht="14.4">
      <c r="AH4786" s="306"/>
      <c r="AI4786" s="305"/>
      <c r="AJ4786" s="305"/>
      <c r="AK4786" s="307"/>
      <c r="AL4786" s="308"/>
    </row>
    <row r="4787" spans="34:38" ht="14.4">
      <c r="AH4787" s="306"/>
      <c r="AI4787" s="305"/>
      <c r="AJ4787" s="305"/>
      <c r="AK4787" s="307"/>
      <c r="AL4787" s="308"/>
    </row>
    <row r="4788" spans="34:38" ht="14.4">
      <c r="AH4788" s="306"/>
      <c r="AI4788" s="305"/>
      <c r="AJ4788" s="305"/>
      <c r="AK4788" s="307"/>
      <c r="AL4788" s="308"/>
    </row>
    <row r="4789" spans="34:38" ht="14.4">
      <c r="AH4789" s="306"/>
      <c r="AI4789" s="305"/>
      <c r="AJ4789" s="305"/>
      <c r="AK4789" s="307"/>
      <c r="AL4789" s="308"/>
    </row>
    <row r="4790" spans="34:38" ht="14.4">
      <c r="AH4790" s="306"/>
      <c r="AI4790" s="305"/>
      <c r="AJ4790" s="305"/>
      <c r="AK4790" s="307"/>
      <c r="AL4790" s="308"/>
    </row>
    <row r="4791" spans="34:38" ht="14.4">
      <c r="AH4791" s="306"/>
      <c r="AI4791" s="305"/>
      <c r="AJ4791" s="305"/>
      <c r="AK4791" s="307"/>
      <c r="AL4791" s="308"/>
    </row>
    <row r="4792" spans="34:38" ht="14.4">
      <c r="AH4792" s="306"/>
      <c r="AI4792" s="305"/>
      <c r="AJ4792" s="305"/>
      <c r="AK4792" s="307"/>
      <c r="AL4792" s="308"/>
    </row>
    <row r="4793" spans="34:38" ht="14.4">
      <c r="AH4793" s="306"/>
      <c r="AI4793" s="305"/>
      <c r="AJ4793" s="305"/>
      <c r="AK4793" s="307"/>
      <c r="AL4793" s="308"/>
    </row>
    <row r="4794" spans="34:38" ht="14.4">
      <c r="AH4794" s="306"/>
      <c r="AI4794" s="305"/>
      <c r="AJ4794" s="305"/>
      <c r="AK4794" s="307"/>
      <c r="AL4794" s="308"/>
    </row>
    <row r="4795" spans="34:38" ht="14.4">
      <c r="AH4795" s="306"/>
      <c r="AI4795" s="305"/>
      <c r="AJ4795" s="305"/>
      <c r="AK4795" s="307"/>
      <c r="AL4795" s="308"/>
    </row>
    <row r="4796" spans="34:38" ht="14.4">
      <c r="AH4796" s="306"/>
      <c r="AI4796" s="305"/>
      <c r="AJ4796" s="305"/>
      <c r="AK4796" s="307"/>
      <c r="AL4796" s="308"/>
    </row>
    <row r="4797" spans="34:38" ht="14.4">
      <c r="AH4797" s="306"/>
      <c r="AI4797" s="305"/>
      <c r="AJ4797" s="305"/>
      <c r="AK4797" s="307"/>
      <c r="AL4797" s="308"/>
    </row>
    <row r="4798" spans="34:38" ht="14.4">
      <c r="AH4798" s="306"/>
      <c r="AI4798" s="305"/>
      <c r="AJ4798" s="305"/>
      <c r="AK4798" s="307"/>
      <c r="AL4798" s="308"/>
    </row>
    <row r="4799" spans="34:38" ht="14.4">
      <c r="AH4799" s="306"/>
      <c r="AI4799" s="305"/>
      <c r="AJ4799" s="305"/>
      <c r="AK4799" s="307"/>
      <c r="AL4799" s="308"/>
    </row>
    <row r="4800" spans="34:38" ht="14.4">
      <c r="AH4800" s="306"/>
      <c r="AI4800" s="305"/>
      <c r="AJ4800" s="305"/>
      <c r="AK4800" s="307"/>
      <c r="AL4800" s="308"/>
    </row>
    <row r="4801" spans="34:38" ht="14.4">
      <c r="AH4801" s="306"/>
      <c r="AI4801" s="305"/>
      <c r="AJ4801" s="305"/>
      <c r="AK4801" s="307"/>
      <c r="AL4801" s="308"/>
    </row>
    <row r="4802" spans="34:38" ht="14.4">
      <c r="AH4802" s="306"/>
      <c r="AI4802" s="305"/>
      <c r="AJ4802" s="305"/>
      <c r="AK4802" s="307"/>
      <c r="AL4802" s="308"/>
    </row>
    <row r="4803" spans="34:38" ht="14.4">
      <c r="AH4803" s="306"/>
      <c r="AI4803" s="305"/>
      <c r="AJ4803" s="305"/>
      <c r="AK4803" s="307"/>
      <c r="AL4803" s="308"/>
    </row>
    <row r="4804" spans="34:38" ht="14.4">
      <c r="AH4804" s="306"/>
      <c r="AI4804" s="305"/>
      <c r="AJ4804" s="305"/>
      <c r="AK4804" s="307"/>
      <c r="AL4804" s="308"/>
    </row>
    <row r="4805" spans="34:38" ht="14.4">
      <c r="AH4805" s="306"/>
      <c r="AI4805" s="305"/>
      <c r="AJ4805" s="305"/>
      <c r="AK4805" s="307"/>
      <c r="AL4805" s="308"/>
    </row>
    <row r="4806" spans="34:38" ht="14.4">
      <c r="AH4806" s="306"/>
      <c r="AI4806" s="305"/>
      <c r="AJ4806" s="305"/>
      <c r="AK4806" s="307"/>
      <c r="AL4806" s="308"/>
    </row>
    <row r="4807" spans="34:38" ht="14.4">
      <c r="AH4807" s="306"/>
      <c r="AI4807" s="305"/>
      <c r="AJ4807" s="305"/>
      <c r="AK4807" s="307"/>
      <c r="AL4807" s="308"/>
    </row>
    <row r="4808" spans="34:38" ht="14.4">
      <c r="AH4808" s="306"/>
      <c r="AI4808" s="305"/>
      <c r="AJ4808" s="305"/>
      <c r="AK4808" s="307"/>
      <c r="AL4808" s="308"/>
    </row>
    <row r="4809" spans="34:38" ht="14.4">
      <c r="AH4809" s="306"/>
      <c r="AI4809" s="305"/>
      <c r="AJ4809" s="305"/>
      <c r="AK4809" s="307"/>
      <c r="AL4809" s="308"/>
    </row>
    <row r="4810" spans="34:38" ht="14.4">
      <c r="AH4810" s="306"/>
      <c r="AI4810" s="305"/>
      <c r="AJ4810" s="305"/>
      <c r="AK4810" s="307"/>
      <c r="AL4810" s="308"/>
    </row>
    <row r="4811" spans="34:38" ht="14.4">
      <c r="AH4811" s="306"/>
      <c r="AI4811" s="305"/>
      <c r="AJ4811" s="305"/>
      <c r="AK4811" s="307"/>
      <c r="AL4811" s="308"/>
    </row>
    <row r="4812" spans="34:38" ht="14.4">
      <c r="AH4812" s="306"/>
      <c r="AI4812" s="305"/>
      <c r="AJ4812" s="305"/>
      <c r="AK4812" s="307"/>
      <c r="AL4812" s="308"/>
    </row>
    <row r="4813" spans="34:38" ht="14.4">
      <c r="AH4813" s="306"/>
      <c r="AI4813" s="305"/>
      <c r="AJ4813" s="305"/>
      <c r="AK4813" s="307"/>
      <c r="AL4813" s="308"/>
    </row>
    <row r="4814" spans="34:38" ht="14.4">
      <c r="AH4814" s="306"/>
      <c r="AI4814" s="305"/>
      <c r="AJ4814" s="305"/>
      <c r="AK4814" s="307"/>
      <c r="AL4814" s="308"/>
    </row>
    <row r="4815" spans="34:38" ht="14.4">
      <c r="AH4815" s="306"/>
      <c r="AI4815" s="305"/>
      <c r="AJ4815" s="305"/>
      <c r="AK4815" s="307"/>
      <c r="AL4815" s="308"/>
    </row>
    <row r="4816" spans="34:38" ht="14.4">
      <c r="AH4816" s="306"/>
      <c r="AI4816" s="305"/>
      <c r="AJ4816" s="305"/>
      <c r="AK4816" s="307"/>
      <c r="AL4816" s="308"/>
    </row>
    <row r="4817" spans="34:38" ht="14.4">
      <c r="AH4817" s="306"/>
      <c r="AI4817" s="305"/>
      <c r="AJ4817" s="305"/>
      <c r="AK4817" s="307"/>
      <c r="AL4817" s="308"/>
    </row>
    <row r="4818" spans="34:38" ht="14.4">
      <c r="AH4818" s="306"/>
      <c r="AI4818" s="305"/>
      <c r="AJ4818" s="305"/>
      <c r="AK4818" s="307"/>
      <c r="AL4818" s="308"/>
    </row>
    <row r="4819" spans="34:38" ht="14.4">
      <c r="AH4819" s="306"/>
      <c r="AI4819" s="305"/>
      <c r="AJ4819" s="305"/>
      <c r="AK4819" s="307"/>
      <c r="AL4819" s="308"/>
    </row>
    <row r="4820" spans="34:38" ht="14.4">
      <c r="AH4820" s="306"/>
      <c r="AI4820" s="305"/>
      <c r="AJ4820" s="305"/>
      <c r="AK4820" s="307"/>
      <c r="AL4820" s="308"/>
    </row>
    <row r="4821" spans="34:38" ht="14.4">
      <c r="AH4821" s="306"/>
      <c r="AI4821" s="305"/>
      <c r="AJ4821" s="305"/>
      <c r="AK4821" s="307"/>
      <c r="AL4821" s="308"/>
    </row>
    <row r="4822" spans="34:38" ht="14.4">
      <c r="AH4822" s="306"/>
      <c r="AI4822" s="305"/>
      <c r="AJ4822" s="305"/>
      <c r="AK4822" s="307"/>
      <c r="AL4822" s="308"/>
    </row>
    <row r="4823" spans="34:38" ht="14.4">
      <c r="AH4823" s="306"/>
      <c r="AI4823" s="305"/>
      <c r="AJ4823" s="305"/>
      <c r="AK4823" s="307"/>
      <c r="AL4823" s="308"/>
    </row>
    <row r="4824" spans="34:38" ht="14.4">
      <c r="AH4824" s="306"/>
      <c r="AI4824" s="305"/>
      <c r="AJ4824" s="305"/>
      <c r="AK4824" s="307"/>
      <c r="AL4824" s="308"/>
    </row>
    <row r="4825" spans="34:38" ht="14.4">
      <c r="AH4825" s="306"/>
      <c r="AI4825" s="305"/>
      <c r="AJ4825" s="305"/>
      <c r="AK4825" s="307"/>
      <c r="AL4825" s="308"/>
    </row>
    <row r="4826" spans="34:38" ht="14.4">
      <c r="AH4826" s="306"/>
      <c r="AI4826" s="305"/>
      <c r="AJ4826" s="305"/>
      <c r="AK4826" s="307"/>
      <c r="AL4826" s="308"/>
    </row>
    <row r="4827" spans="34:38" ht="14.4">
      <c r="AH4827" s="306"/>
      <c r="AI4827" s="305"/>
      <c r="AJ4827" s="305"/>
      <c r="AK4827" s="307"/>
      <c r="AL4827" s="308"/>
    </row>
    <row r="4828" spans="34:38" ht="14.4">
      <c r="AH4828" s="306"/>
      <c r="AI4828" s="305"/>
      <c r="AJ4828" s="305"/>
      <c r="AK4828" s="307"/>
      <c r="AL4828" s="308"/>
    </row>
    <row r="4829" spans="34:38" ht="14.4">
      <c r="AH4829" s="306"/>
      <c r="AI4829" s="305"/>
      <c r="AJ4829" s="305"/>
      <c r="AK4829" s="307"/>
      <c r="AL4829" s="308"/>
    </row>
    <row r="4830" spans="34:38" ht="14.4">
      <c r="AH4830" s="306"/>
      <c r="AI4830" s="305"/>
      <c r="AJ4830" s="305"/>
      <c r="AK4830" s="307"/>
      <c r="AL4830" s="308"/>
    </row>
    <row r="4831" spans="34:38" ht="14.4">
      <c r="AH4831" s="306"/>
      <c r="AI4831" s="305"/>
      <c r="AJ4831" s="305"/>
      <c r="AK4831" s="307"/>
      <c r="AL4831" s="308"/>
    </row>
    <row r="4832" spans="34:38" ht="14.4">
      <c r="AH4832" s="306"/>
      <c r="AI4832" s="305"/>
      <c r="AJ4832" s="305"/>
      <c r="AK4832" s="307"/>
      <c r="AL4832" s="308"/>
    </row>
    <row r="4833" spans="34:38" ht="14.4">
      <c r="AH4833" s="306"/>
      <c r="AI4833" s="305"/>
      <c r="AJ4833" s="305"/>
      <c r="AK4833" s="307"/>
      <c r="AL4833" s="308"/>
    </row>
    <row r="4834" spans="34:38" ht="14.4">
      <c r="AH4834" s="306"/>
      <c r="AI4834" s="305"/>
      <c r="AJ4834" s="305"/>
      <c r="AK4834" s="307"/>
      <c r="AL4834" s="308"/>
    </row>
    <row r="4835" spans="34:38" ht="14.4">
      <c r="AH4835" s="306"/>
      <c r="AI4835" s="305"/>
      <c r="AJ4835" s="305"/>
      <c r="AK4835" s="307"/>
      <c r="AL4835" s="308"/>
    </row>
    <row r="4836" spans="34:38" ht="14.4">
      <c r="AH4836" s="306"/>
      <c r="AI4836" s="305"/>
      <c r="AJ4836" s="305"/>
      <c r="AK4836" s="307"/>
      <c r="AL4836" s="308"/>
    </row>
    <row r="4837" spans="34:38" ht="14.4">
      <c r="AH4837" s="306"/>
      <c r="AI4837" s="305"/>
      <c r="AJ4837" s="305"/>
      <c r="AK4837" s="307"/>
      <c r="AL4837" s="308"/>
    </row>
    <row r="4838" spans="34:38" ht="14.4">
      <c r="AH4838" s="306"/>
      <c r="AI4838" s="305"/>
      <c r="AJ4838" s="305"/>
      <c r="AK4838" s="307"/>
      <c r="AL4838" s="308"/>
    </row>
    <row r="4839" spans="34:38" ht="14.4">
      <c r="AH4839" s="306"/>
      <c r="AI4839" s="305"/>
      <c r="AJ4839" s="305"/>
      <c r="AK4839" s="307"/>
      <c r="AL4839" s="308"/>
    </row>
    <row r="4840" spans="34:38" ht="14.4">
      <c r="AH4840" s="306"/>
      <c r="AI4840" s="305"/>
      <c r="AJ4840" s="305"/>
      <c r="AK4840" s="307"/>
      <c r="AL4840" s="308"/>
    </row>
    <row r="4841" spans="34:38" ht="14.4">
      <c r="AH4841" s="306"/>
      <c r="AI4841" s="305"/>
      <c r="AJ4841" s="305"/>
      <c r="AK4841" s="307"/>
      <c r="AL4841" s="308"/>
    </row>
    <row r="4842" spans="34:38" ht="14.4">
      <c r="AH4842" s="306"/>
      <c r="AI4842" s="305"/>
      <c r="AJ4842" s="305"/>
      <c r="AK4842" s="307"/>
      <c r="AL4842" s="308"/>
    </row>
    <row r="4843" spans="34:38" ht="14.4">
      <c r="AH4843" s="306"/>
      <c r="AI4843" s="305"/>
      <c r="AJ4843" s="305"/>
      <c r="AK4843" s="307"/>
      <c r="AL4843" s="308"/>
    </row>
    <row r="4844" spans="34:38" ht="14.4">
      <c r="AH4844" s="306"/>
      <c r="AI4844" s="305"/>
      <c r="AJ4844" s="305"/>
      <c r="AK4844" s="307"/>
      <c r="AL4844" s="308"/>
    </row>
    <row r="4845" spans="34:38" ht="14.4">
      <c r="AH4845" s="306"/>
      <c r="AI4845" s="305"/>
      <c r="AJ4845" s="305"/>
      <c r="AK4845" s="307"/>
      <c r="AL4845" s="308"/>
    </row>
    <row r="4846" spans="34:38" ht="14.4">
      <c r="AH4846" s="306"/>
      <c r="AI4846" s="305"/>
      <c r="AJ4846" s="305"/>
      <c r="AK4846" s="307"/>
      <c r="AL4846" s="308"/>
    </row>
    <row r="4847" spans="34:38" ht="14.4">
      <c r="AH4847" s="306"/>
      <c r="AI4847" s="305"/>
      <c r="AJ4847" s="305"/>
      <c r="AK4847" s="307"/>
      <c r="AL4847" s="308"/>
    </row>
    <row r="4848" spans="34:38" ht="14.4">
      <c r="AH4848" s="306"/>
      <c r="AI4848" s="305"/>
      <c r="AJ4848" s="305"/>
      <c r="AK4848" s="307"/>
      <c r="AL4848" s="308"/>
    </row>
    <row r="4849" spans="34:38" ht="14.4">
      <c r="AH4849" s="306"/>
      <c r="AI4849" s="305"/>
      <c r="AJ4849" s="305"/>
      <c r="AK4849" s="307"/>
      <c r="AL4849" s="308"/>
    </row>
    <row r="4850" spans="34:38" ht="14.4">
      <c r="AH4850" s="306"/>
      <c r="AI4850" s="305"/>
      <c r="AJ4850" s="305"/>
      <c r="AK4850" s="307"/>
      <c r="AL4850" s="308"/>
    </row>
    <row r="4851" spans="34:38" ht="14.4">
      <c r="AH4851" s="306"/>
      <c r="AI4851" s="305"/>
      <c r="AJ4851" s="305"/>
      <c r="AK4851" s="307"/>
      <c r="AL4851" s="308"/>
    </row>
    <row r="4852" spans="34:38" ht="14.4">
      <c r="AH4852" s="306"/>
      <c r="AI4852" s="305"/>
      <c r="AJ4852" s="305"/>
      <c r="AK4852" s="307"/>
      <c r="AL4852" s="308"/>
    </row>
    <row r="4853" spans="34:38" ht="14.4">
      <c r="AH4853" s="306"/>
      <c r="AI4853" s="305"/>
      <c r="AJ4853" s="305"/>
      <c r="AK4853" s="307"/>
      <c r="AL4853" s="308"/>
    </row>
    <row r="4854" spans="34:38" ht="14.4">
      <c r="AH4854" s="306"/>
      <c r="AI4854" s="305"/>
      <c r="AJ4854" s="305"/>
      <c r="AK4854" s="307"/>
      <c r="AL4854" s="308"/>
    </row>
    <row r="4855" spans="34:38" ht="14.4">
      <c r="AH4855" s="306"/>
      <c r="AI4855" s="305"/>
      <c r="AJ4855" s="305"/>
      <c r="AK4855" s="307"/>
      <c r="AL4855" s="308"/>
    </row>
    <row r="4856" spans="34:38" ht="14.4">
      <c r="AH4856" s="306"/>
      <c r="AI4856" s="305"/>
      <c r="AJ4856" s="305"/>
      <c r="AK4856" s="307"/>
      <c r="AL4856" s="308"/>
    </row>
    <row r="4857" spans="34:38" ht="14.4">
      <c r="AH4857" s="306"/>
      <c r="AI4857" s="305"/>
      <c r="AJ4857" s="305"/>
      <c r="AK4857" s="307"/>
      <c r="AL4857" s="308"/>
    </row>
    <row r="4858" spans="34:38" ht="14.4">
      <c r="AH4858" s="306"/>
      <c r="AI4858" s="305"/>
      <c r="AJ4858" s="305"/>
      <c r="AK4858" s="307"/>
      <c r="AL4858" s="308"/>
    </row>
    <row r="4859" spans="34:38" ht="14.4">
      <c r="AH4859" s="306"/>
      <c r="AI4859" s="305"/>
      <c r="AJ4859" s="305"/>
      <c r="AK4859" s="307"/>
      <c r="AL4859" s="308"/>
    </row>
    <row r="4860" spans="34:38" ht="14.4">
      <c r="AH4860" s="306"/>
      <c r="AI4860" s="305"/>
      <c r="AJ4860" s="305"/>
      <c r="AK4860" s="307"/>
      <c r="AL4860" s="308"/>
    </row>
    <row r="4861" spans="34:38" ht="14.4">
      <c r="AH4861" s="306"/>
      <c r="AI4861" s="305"/>
      <c r="AJ4861" s="305"/>
      <c r="AK4861" s="307"/>
      <c r="AL4861" s="308"/>
    </row>
    <row r="4862" spans="34:38" ht="14.4">
      <c r="AH4862" s="306"/>
      <c r="AI4862" s="305"/>
      <c r="AJ4862" s="305"/>
      <c r="AK4862" s="307"/>
      <c r="AL4862" s="308"/>
    </row>
    <row r="4863" spans="34:38" ht="14.4">
      <c r="AH4863" s="306"/>
      <c r="AI4863" s="305"/>
      <c r="AJ4863" s="305"/>
      <c r="AK4863" s="307"/>
      <c r="AL4863" s="308"/>
    </row>
    <row r="4864" spans="34:38" ht="14.4">
      <c r="AH4864" s="306"/>
      <c r="AI4864" s="305"/>
      <c r="AJ4864" s="305"/>
      <c r="AK4864" s="307"/>
      <c r="AL4864" s="308"/>
    </row>
    <row r="4865" spans="34:38" ht="14.4">
      <c r="AH4865" s="306"/>
      <c r="AI4865" s="305"/>
      <c r="AJ4865" s="305"/>
      <c r="AK4865" s="307"/>
      <c r="AL4865" s="308"/>
    </row>
    <row r="4866" spans="34:38" ht="14.4">
      <c r="AH4866" s="306"/>
      <c r="AI4866" s="305"/>
      <c r="AJ4866" s="305"/>
      <c r="AK4866" s="307"/>
      <c r="AL4866" s="308"/>
    </row>
    <row r="4867" spans="34:38" ht="14.4">
      <c r="AH4867" s="306"/>
      <c r="AI4867" s="305"/>
      <c r="AJ4867" s="305"/>
      <c r="AK4867" s="307"/>
      <c r="AL4867" s="308"/>
    </row>
    <row r="4868" spans="34:38" ht="14.4">
      <c r="AH4868" s="306"/>
      <c r="AI4868" s="305"/>
      <c r="AJ4868" s="305"/>
      <c r="AK4868" s="307"/>
      <c r="AL4868" s="308"/>
    </row>
    <row r="4869" spans="34:38" ht="14.4">
      <c r="AH4869" s="306"/>
      <c r="AI4869" s="305"/>
      <c r="AJ4869" s="305"/>
      <c r="AK4869" s="307"/>
      <c r="AL4869" s="308"/>
    </row>
    <row r="4870" spans="34:38" ht="14.4">
      <c r="AH4870" s="306"/>
      <c r="AI4870" s="305"/>
      <c r="AJ4870" s="305"/>
      <c r="AK4870" s="307"/>
      <c r="AL4870" s="308"/>
    </row>
    <row r="4871" spans="34:38" ht="14.4">
      <c r="AH4871" s="306"/>
      <c r="AI4871" s="305"/>
      <c r="AJ4871" s="305"/>
      <c r="AK4871" s="307"/>
      <c r="AL4871" s="308"/>
    </row>
    <row r="4872" spans="34:38" ht="14.4">
      <c r="AH4872" s="306"/>
      <c r="AI4872" s="305"/>
      <c r="AJ4872" s="305"/>
      <c r="AK4872" s="307"/>
      <c r="AL4872" s="308"/>
    </row>
    <row r="4873" spans="34:38" ht="14.4">
      <c r="AH4873" s="306"/>
      <c r="AI4873" s="305"/>
      <c r="AJ4873" s="305"/>
      <c r="AK4873" s="307"/>
      <c r="AL4873" s="308"/>
    </row>
    <row r="4874" spans="34:38" ht="14.4">
      <c r="AH4874" s="306"/>
      <c r="AI4874" s="305"/>
      <c r="AJ4874" s="305"/>
      <c r="AK4874" s="307"/>
      <c r="AL4874" s="308"/>
    </row>
    <row r="4875" spans="34:38" ht="14.4">
      <c r="AH4875" s="306"/>
      <c r="AI4875" s="305"/>
      <c r="AJ4875" s="305"/>
      <c r="AK4875" s="307"/>
      <c r="AL4875" s="308"/>
    </row>
    <row r="4876" spans="34:38" ht="14.4">
      <c r="AH4876" s="306"/>
      <c r="AI4876" s="305"/>
      <c r="AJ4876" s="305"/>
      <c r="AK4876" s="307"/>
      <c r="AL4876" s="308"/>
    </row>
    <row r="4877" spans="34:38" ht="14.4">
      <c r="AH4877" s="306"/>
      <c r="AI4877" s="305"/>
      <c r="AJ4877" s="305"/>
      <c r="AK4877" s="307"/>
      <c r="AL4877" s="308"/>
    </row>
    <row r="4878" spans="34:38" ht="14.4">
      <c r="AH4878" s="306"/>
      <c r="AI4878" s="305"/>
      <c r="AJ4878" s="305"/>
      <c r="AK4878" s="307"/>
      <c r="AL4878" s="308"/>
    </row>
    <row r="4879" spans="34:38" ht="14.4">
      <c r="AH4879" s="306"/>
      <c r="AI4879" s="305"/>
      <c r="AJ4879" s="305"/>
      <c r="AK4879" s="307"/>
      <c r="AL4879" s="308"/>
    </row>
    <row r="4880" spans="34:38" ht="14.4">
      <c r="AH4880" s="306"/>
      <c r="AI4880" s="305"/>
      <c r="AJ4880" s="305"/>
      <c r="AK4880" s="307"/>
      <c r="AL4880" s="308"/>
    </row>
    <row r="4881" spans="34:38" ht="14.4">
      <c r="AH4881" s="306"/>
      <c r="AI4881" s="305"/>
      <c r="AJ4881" s="305"/>
      <c r="AK4881" s="307"/>
      <c r="AL4881" s="308"/>
    </row>
    <row r="4882" spans="34:38" ht="14.4">
      <c r="AH4882" s="306"/>
      <c r="AI4882" s="305"/>
      <c r="AJ4882" s="305"/>
      <c r="AK4882" s="307"/>
      <c r="AL4882" s="308"/>
    </row>
    <row r="4883" spans="34:38" ht="14.4">
      <c r="AH4883" s="306"/>
      <c r="AI4883" s="305"/>
      <c r="AJ4883" s="305"/>
      <c r="AK4883" s="307"/>
      <c r="AL4883" s="308"/>
    </row>
    <row r="4884" spans="34:38" ht="14.4">
      <c r="AH4884" s="306"/>
      <c r="AI4884" s="305"/>
      <c r="AJ4884" s="305"/>
      <c r="AK4884" s="307"/>
      <c r="AL4884" s="308"/>
    </row>
    <row r="4885" spans="34:38" ht="14.4">
      <c r="AH4885" s="306"/>
      <c r="AI4885" s="305"/>
      <c r="AJ4885" s="305"/>
      <c r="AK4885" s="307"/>
      <c r="AL4885" s="308"/>
    </row>
    <row r="4886" spans="34:38" ht="14.4">
      <c r="AH4886" s="306"/>
      <c r="AI4886" s="305"/>
      <c r="AJ4886" s="305"/>
      <c r="AK4886" s="307"/>
      <c r="AL4886" s="308"/>
    </row>
    <row r="4887" spans="34:38" ht="14.4">
      <c r="AH4887" s="306"/>
      <c r="AI4887" s="305"/>
      <c r="AJ4887" s="305"/>
      <c r="AK4887" s="307"/>
      <c r="AL4887" s="308"/>
    </row>
    <row r="4888" spans="34:38" ht="14.4">
      <c r="AH4888" s="306"/>
      <c r="AI4888" s="305"/>
      <c r="AJ4888" s="305"/>
      <c r="AK4888" s="307"/>
      <c r="AL4888" s="308"/>
    </row>
    <row r="4889" spans="34:38" ht="14.4">
      <c r="AH4889" s="306"/>
      <c r="AI4889" s="305"/>
      <c r="AJ4889" s="305"/>
      <c r="AK4889" s="307"/>
      <c r="AL4889" s="308"/>
    </row>
    <row r="4890" spans="34:38" ht="14.4">
      <c r="AH4890" s="306"/>
      <c r="AI4890" s="305"/>
      <c r="AJ4890" s="305"/>
      <c r="AK4890" s="307"/>
      <c r="AL4890" s="308"/>
    </row>
    <row r="4891" spans="34:38" ht="14.4">
      <c r="AH4891" s="306"/>
      <c r="AI4891" s="305"/>
      <c r="AJ4891" s="305"/>
      <c r="AK4891" s="307"/>
      <c r="AL4891" s="308"/>
    </row>
    <row r="4892" spans="34:38" ht="14.4">
      <c r="AH4892" s="306"/>
      <c r="AI4892" s="305"/>
      <c r="AJ4892" s="305"/>
      <c r="AK4892" s="307"/>
      <c r="AL4892" s="308"/>
    </row>
    <row r="4893" spans="34:38" ht="14.4">
      <c r="AH4893" s="306"/>
      <c r="AI4893" s="305"/>
      <c r="AJ4893" s="305"/>
      <c r="AK4893" s="307"/>
      <c r="AL4893" s="308"/>
    </row>
    <row r="4894" spans="34:38" ht="14.4">
      <c r="AH4894" s="306"/>
      <c r="AI4894" s="305"/>
      <c r="AJ4894" s="305"/>
      <c r="AK4894" s="307"/>
      <c r="AL4894" s="308"/>
    </row>
    <row r="4895" spans="34:38" ht="14.4">
      <c r="AH4895" s="306"/>
      <c r="AI4895" s="305"/>
      <c r="AJ4895" s="305"/>
      <c r="AK4895" s="307"/>
      <c r="AL4895" s="308"/>
    </row>
    <row r="4896" spans="34:38" ht="14.4">
      <c r="AH4896" s="306"/>
      <c r="AI4896" s="305"/>
      <c r="AJ4896" s="305"/>
      <c r="AK4896" s="307"/>
      <c r="AL4896" s="308"/>
    </row>
    <row r="4897" spans="34:38" ht="14.4">
      <c r="AH4897" s="306"/>
      <c r="AI4897" s="305"/>
      <c r="AJ4897" s="305"/>
      <c r="AK4897" s="307"/>
      <c r="AL4897" s="308"/>
    </row>
    <row r="4898" spans="34:38" ht="14.4">
      <c r="AH4898" s="306"/>
      <c r="AI4898" s="305"/>
      <c r="AJ4898" s="305"/>
      <c r="AK4898" s="307"/>
      <c r="AL4898" s="308"/>
    </row>
    <row r="4899" spans="34:38" ht="14.4">
      <c r="AH4899" s="306"/>
      <c r="AI4899" s="305"/>
      <c r="AJ4899" s="305"/>
      <c r="AK4899" s="307"/>
      <c r="AL4899" s="308"/>
    </row>
    <row r="4900" spans="34:38" ht="14.4">
      <c r="AH4900" s="306"/>
      <c r="AI4900" s="305"/>
      <c r="AJ4900" s="305"/>
      <c r="AK4900" s="307"/>
      <c r="AL4900" s="308"/>
    </row>
    <row r="4901" spans="34:38" ht="14.4">
      <c r="AH4901" s="306"/>
      <c r="AI4901" s="305"/>
      <c r="AJ4901" s="305"/>
      <c r="AK4901" s="307"/>
      <c r="AL4901" s="308"/>
    </row>
    <row r="4902" spans="34:38" ht="14.4">
      <c r="AH4902" s="306"/>
      <c r="AI4902" s="305"/>
      <c r="AJ4902" s="305"/>
      <c r="AK4902" s="307"/>
      <c r="AL4902" s="308"/>
    </row>
    <row r="4903" spans="34:38" ht="14.4">
      <c r="AH4903" s="306"/>
      <c r="AI4903" s="305"/>
      <c r="AJ4903" s="305"/>
      <c r="AK4903" s="307"/>
      <c r="AL4903" s="308"/>
    </row>
    <row r="4904" spans="34:38" ht="14.4">
      <c r="AH4904" s="306"/>
      <c r="AI4904" s="305"/>
      <c r="AJ4904" s="305"/>
      <c r="AK4904" s="307"/>
      <c r="AL4904" s="308"/>
    </row>
    <row r="4905" spans="34:38" ht="14.4">
      <c r="AH4905" s="306"/>
      <c r="AI4905" s="305"/>
      <c r="AJ4905" s="305"/>
      <c r="AK4905" s="307"/>
      <c r="AL4905" s="308"/>
    </row>
    <row r="4906" spans="34:38" ht="14.4">
      <c r="AH4906" s="306"/>
      <c r="AI4906" s="305"/>
      <c r="AJ4906" s="305"/>
      <c r="AK4906" s="307"/>
      <c r="AL4906" s="308"/>
    </row>
    <row r="4907" spans="34:38" ht="14.4">
      <c r="AH4907" s="306"/>
      <c r="AI4907" s="305"/>
      <c r="AJ4907" s="305"/>
      <c r="AK4907" s="307"/>
      <c r="AL4907" s="308"/>
    </row>
    <row r="4908" spans="34:38" ht="14.4">
      <c r="AH4908" s="306"/>
      <c r="AI4908" s="305"/>
      <c r="AJ4908" s="305"/>
      <c r="AK4908" s="307"/>
      <c r="AL4908" s="308"/>
    </row>
    <row r="4909" spans="34:38" ht="14.4">
      <c r="AH4909" s="306"/>
      <c r="AI4909" s="305"/>
      <c r="AJ4909" s="305"/>
      <c r="AK4909" s="307"/>
      <c r="AL4909" s="308"/>
    </row>
    <row r="4910" spans="34:38" ht="14.4">
      <c r="AH4910" s="306"/>
      <c r="AI4910" s="305"/>
      <c r="AJ4910" s="305"/>
      <c r="AK4910" s="307"/>
      <c r="AL4910" s="308"/>
    </row>
    <row r="4911" spans="34:38" ht="14.4">
      <c r="AH4911" s="306"/>
      <c r="AI4911" s="305"/>
      <c r="AJ4911" s="305"/>
      <c r="AK4911" s="307"/>
      <c r="AL4911" s="308"/>
    </row>
    <row r="4912" spans="34:38" ht="14.4">
      <c r="AH4912" s="306"/>
      <c r="AI4912" s="305"/>
      <c r="AJ4912" s="305"/>
      <c r="AK4912" s="307"/>
      <c r="AL4912" s="308"/>
    </row>
    <row r="4913" spans="34:38" ht="14.4">
      <c r="AH4913" s="306"/>
      <c r="AI4913" s="305"/>
      <c r="AJ4913" s="305"/>
      <c r="AK4913" s="307"/>
      <c r="AL4913" s="308"/>
    </row>
    <row r="4914" spans="34:38" ht="14.4">
      <c r="AH4914" s="306"/>
      <c r="AI4914" s="305"/>
      <c r="AJ4914" s="305"/>
      <c r="AK4914" s="307"/>
      <c r="AL4914" s="308"/>
    </row>
    <row r="4915" spans="34:38" ht="14.4">
      <c r="AH4915" s="306"/>
      <c r="AI4915" s="305"/>
      <c r="AJ4915" s="305"/>
      <c r="AK4915" s="307"/>
      <c r="AL4915" s="308"/>
    </row>
    <row r="4916" spans="34:38" ht="14.4">
      <c r="AH4916" s="306"/>
      <c r="AI4916" s="305"/>
      <c r="AJ4916" s="305"/>
      <c r="AK4916" s="307"/>
      <c r="AL4916" s="308"/>
    </row>
    <row r="4917" spans="34:38" ht="14.4">
      <c r="AH4917" s="306"/>
      <c r="AI4917" s="305"/>
      <c r="AJ4917" s="305"/>
      <c r="AK4917" s="307"/>
      <c r="AL4917" s="308"/>
    </row>
    <row r="4918" spans="34:38" ht="14.4">
      <c r="AH4918" s="306"/>
      <c r="AI4918" s="305"/>
      <c r="AJ4918" s="305"/>
      <c r="AK4918" s="307"/>
      <c r="AL4918" s="308"/>
    </row>
    <row r="4919" spans="34:38" ht="14.4">
      <c r="AH4919" s="306"/>
      <c r="AI4919" s="305"/>
      <c r="AJ4919" s="305"/>
      <c r="AK4919" s="307"/>
      <c r="AL4919" s="308"/>
    </row>
    <row r="4920" spans="34:38" ht="14.4">
      <c r="AH4920" s="306"/>
      <c r="AI4920" s="305"/>
      <c r="AJ4920" s="305"/>
      <c r="AK4920" s="307"/>
      <c r="AL4920" s="308"/>
    </row>
    <row r="4921" spans="34:38" ht="14.4">
      <c r="AH4921" s="306"/>
      <c r="AI4921" s="305"/>
      <c r="AJ4921" s="305"/>
      <c r="AK4921" s="307"/>
      <c r="AL4921" s="308"/>
    </row>
    <row r="4922" spans="34:38" ht="14.4">
      <c r="AH4922" s="306"/>
      <c r="AI4922" s="305"/>
      <c r="AJ4922" s="305"/>
      <c r="AK4922" s="307"/>
      <c r="AL4922" s="308"/>
    </row>
    <row r="4923" spans="34:38" ht="14.4">
      <c r="AH4923" s="306"/>
      <c r="AI4923" s="305"/>
      <c r="AJ4923" s="305"/>
      <c r="AK4923" s="307"/>
      <c r="AL4923" s="308"/>
    </row>
    <row r="4924" spans="34:38" ht="14.4">
      <c r="AH4924" s="306"/>
      <c r="AI4924" s="305"/>
      <c r="AJ4924" s="305"/>
      <c r="AK4924" s="307"/>
      <c r="AL4924" s="308"/>
    </row>
    <row r="4925" spans="34:38" ht="14.4">
      <c r="AH4925" s="306"/>
      <c r="AI4925" s="305"/>
      <c r="AJ4925" s="305"/>
      <c r="AK4925" s="307"/>
      <c r="AL4925" s="308"/>
    </row>
    <row r="4926" spans="34:38" ht="14.4">
      <c r="AH4926" s="306"/>
      <c r="AI4926" s="305"/>
      <c r="AJ4926" s="305"/>
      <c r="AK4926" s="307"/>
      <c r="AL4926" s="308"/>
    </row>
    <row r="4927" spans="34:38" ht="14.4">
      <c r="AH4927" s="306"/>
      <c r="AI4927" s="305"/>
      <c r="AJ4927" s="305"/>
      <c r="AK4927" s="307"/>
      <c r="AL4927" s="308"/>
    </row>
    <row r="4928" spans="34:38" ht="14.4">
      <c r="AH4928" s="306"/>
      <c r="AI4928" s="305"/>
      <c r="AJ4928" s="305"/>
      <c r="AK4928" s="307"/>
      <c r="AL4928" s="308"/>
    </row>
    <row r="4929" spans="34:38" ht="14.4">
      <c r="AH4929" s="306"/>
      <c r="AI4929" s="305"/>
      <c r="AJ4929" s="305"/>
      <c r="AK4929" s="307"/>
      <c r="AL4929" s="308"/>
    </row>
    <row r="4930" spans="34:38" ht="14.4">
      <c r="AH4930" s="306"/>
      <c r="AI4930" s="305"/>
      <c r="AJ4930" s="305"/>
      <c r="AK4930" s="307"/>
      <c r="AL4930" s="308"/>
    </row>
    <row r="4931" spans="34:38" ht="14.4">
      <c r="AH4931" s="306"/>
      <c r="AI4931" s="305"/>
      <c r="AJ4931" s="305"/>
      <c r="AK4931" s="307"/>
      <c r="AL4931" s="308"/>
    </row>
    <row r="4932" spans="34:38" ht="14.4">
      <c r="AH4932" s="306"/>
      <c r="AI4932" s="305"/>
      <c r="AJ4932" s="305"/>
      <c r="AK4932" s="307"/>
      <c r="AL4932" s="308"/>
    </row>
    <row r="4933" spans="34:38" ht="14.4">
      <c r="AH4933" s="306"/>
      <c r="AI4933" s="305"/>
      <c r="AJ4933" s="305"/>
      <c r="AK4933" s="307"/>
      <c r="AL4933" s="308"/>
    </row>
    <row r="4934" spans="34:38" ht="14.4">
      <c r="AH4934" s="306"/>
      <c r="AI4934" s="305"/>
      <c r="AJ4934" s="305"/>
      <c r="AK4934" s="307"/>
      <c r="AL4934" s="308"/>
    </row>
    <row r="4935" spans="34:38" ht="14.4">
      <c r="AH4935" s="306"/>
      <c r="AI4935" s="305"/>
      <c r="AJ4935" s="305"/>
      <c r="AK4935" s="307"/>
      <c r="AL4935" s="308"/>
    </row>
    <row r="4936" spans="34:38" ht="14.4">
      <c r="AH4936" s="306"/>
      <c r="AI4936" s="305"/>
      <c r="AJ4936" s="305"/>
      <c r="AK4936" s="307"/>
      <c r="AL4936" s="308"/>
    </row>
    <row r="4937" spans="34:38" ht="14.4">
      <c r="AH4937" s="306"/>
      <c r="AI4937" s="305"/>
      <c r="AJ4937" s="305"/>
      <c r="AK4937" s="307"/>
      <c r="AL4937" s="308"/>
    </row>
    <row r="4938" spans="34:38" ht="14.4">
      <c r="AH4938" s="306"/>
      <c r="AI4938" s="305"/>
      <c r="AJ4938" s="305"/>
      <c r="AK4938" s="307"/>
      <c r="AL4938" s="308"/>
    </row>
    <row r="4939" spans="34:38" ht="14.4">
      <c r="AH4939" s="306"/>
      <c r="AI4939" s="305"/>
      <c r="AJ4939" s="305"/>
      <c r="AK4939" s="307"/>
      <c r="AL4939" s="308"/>
    </row>
    <row r="4940" spans="34:38" ht="14.4">
      <c r="AH4940" s="306"/>
      <c r="AI4940" s="305"/>
      <c r="AJ4940" s="305"/>
      <c r="AK4940" s="307"/>
      <c r="AL4940" s="308"/>
    </row>
    <row r="4941" spans="34:38" ht="14.4">
      <c r="AH4941" s="306"/>
      <c r="AI4941" s="305"/>
      <c r="AJ4941" s="305"/>
      <c r="AK4941" s="307"/>
      <c r="AL4941" s="308"/>
    </row>
    <row r="4942" spans="34:38" ht="14.4">
      <c r="AH4942" s="306"/>
      <c r="AI4942" s="305"/>
      <c r="AJ4942" s="305"/>
      <c r="AK4942" s="307"/>
      <c r="AL4942" s="308"/>
    </row>
    <row r="4943" spans="34:38" ht="14.4">
      <c r="AH4943" s="306"/>
      <c r="AI4943" s="305"/>
      <c r="AJ4943" s="305"/>
      <c r="AK4943" s="307"/>
      <c r="AL4943" s="308"/>
    </row>
    <row r="4944" spans="34:38" ht="14.4">
      <c r="AH4944" s="306"/>
      <c r="AI4944" s="305"/>
      <c r="AJ4944" s="305"/>
      <c r="AK4944" s="307"/>
      <c r="AL4944" s="308"/>
    </row>
    <row r="4945" spans="34:38" ht="14.4">
      <c r="AH4945" s="306"/>
      <c r="AI4945" s="305"/>
      <c r="AJ4945" s="305"/>
      <c r="AK4945" s="307"/>
      <c r="AL4945" s="308"/>
    </row>
    <row r="4946" spans="34:38" ht="14.4">
      <c r="AH4946" s="306"/>
      <c r="AI4946" s="305"/>
      <c r="AJ4946" s="305"/>
      <c r="AK4946" s="307"/>
      <c r="AL4946" s="308"/>
    </row>
    <row r="4947" spans="34:38" ht="14.4">
      <c r="AH4947" s="306"/>
      <c r="AI4947" s="305"/>
      <c r="AJ4947" s="305"/>
      <c r="AK4947" s="307"/>
      <c r="AL4947" s="308"/>
    </row>
    <row r="4948" spans="34:38" ht="14.4">
      <c r="AH4948" s="306"/>
      <c r="AI4948" s="305"/>
      <c r="AJ4948" s="305"/>
      <c r="AK4948" s="307"/>
      <c r="AL4948" s="308"/>
    </row>
    <row r="4949" spans="34:38" ht="14.4">
      <c r="AH4949" s="306"/>
      <c r="AI4949" s="305"/>
      <c r="AJ4949" s="305"/>
      <c r="AK4949" s="307"/>
      <c r="AL4949" s="308"/>
    </row>
    <row r="4950" spans="34:38" ht="14.4">
      <c r="AH4950" s="306"/>
      <c r="AI4950" s="305"/>
      <c r="AJ4950" s="305"/>
      <c r="AK4950" s="307"/>
      <c r="AL4950" s="308"/>
    </row>
    <row r="4951" spans="34:38" ht="14.4">
      <c r="AH4951" s="306"/>
      <c r="AI4951" s="305"/>
      <c r="AJ4951" s="305"/>
      <c r="AK4951" s="307"/>
      <c r="AL4951" s="308"/>
    </row>
    <row r="4952" spans="34:38" ht="14.4">
      <c r="AH4952" s="306"/>
      <c r="AI4952" s="305"/>
      <c r="AJ4952" s="305"/>
      <c r="AK4952" s="307"/>
      <c r="AL4952" s="308"/>
    </row>
    <row r="4953" spans="34:38" ht="14.4">
      <c r="AH4953" s="306"/>
      <c r="AI4953" s="305"/>
      <c r="AJ4953" s="305"/>
      <c r="AK4953" s="307"/>
      <c r="AL4953" s="308"/>
    </row>
    <row r="4954" spans="34:38" ht="14.4">
      <c r="AH4954" s="306"/>
      <c r="AI4954" s="305"/>
      <c r="AJ4954" s="305"/>
      <c r="AK4954" s="307"/>
      <c r="AL4954" s="308"/>
    </row>
    <row r="4955" spans="34:38" ht="14.4">
      <c r="AH4955" s="306"/>
      <c r="AI4955" s="305"/>
      <c r="AJ4955" s="305"/>
      <c r="AK4955" s="307"/>
      <c r="AL4955" s="308"/>
    </row>
    <row r="4956" spans="34:38" ht="14.4">
      <c r="AH4956" s="306"/>
      <c r="AI4956" s="305"/>
      <c r="AJ4956" s="305"/>
      <c r="AK4956" s="307"/>
      <c r="AL4956" s="308"/>
    </row>
    <row r="4957" spans="34:38" ht="14.4">
      <c r="AH4957" s="306"/>
      <c r="AI4957" s="305"/>
      <c r="AJ4957" s="305"/>
      <c r="AK4957" s="307"/>
      <c r="AL4957" s="308"/>
    </row>
    <row r="4958" spans="34:38" ht="14.4">
      <c r="AH4958" s="306"/>
      <c r="AI4958" s="305"/>
      <c r="AJ4958" s="305"/>
      <c r="AK4958" s="307"/>
      <c r="AL4958" s="308"/>
    </row>
    <row r="4959" spans="34:38" ht="14.4">
      <c r="AH4959" s="306"/>
      <c r="AI4959" s="305"/>
      <c r="AJ4959" s="305"/>
      <c r="AK4959" s="307"/>
      <c r="AL4959" s="308"/>
    </row>
    <row r="4960" spans="34:38" ht="14.4">
      <c r="AH4960" s="306"/>
      <c r="AI4960" s="305"/>
      <c r="AJ4960" s="305"/>
      <c r="AK4960" s="307"/>
      <c r="AL4960" s="308"/>
    </row>
    <row r="4961" spans="34:38" ht="14.4">
      <c r="AH4961" s="306"/>
      <c r="AI4961" s="305"/>
      <c r="AJ4961" s="305"/>
      <c r="AK4961" s="307"/>
      <c r="AL4961" s="308"/>
    </row>
    <row r="4962" spans="34:38" ht="14.4">
      <c r="AH4962" s="306"/>
      <c r="AI4962" s="305"/>
      <c r="AJ4962" s="305"/>
      <c r="AK4962" s="307"/>
      <c r="AL4962" s="308"/>
    </row>
    <row r="4963" spans="34:38" ht="14.4">
      <c r="AH4963" s="306"/>
      <c r="AI4963" s="305"/>
      <c r="AJ4963" s="305"/>
      <c r="AK4963" s="307"/>
      <c r="AL4963" s="308"/>
    </row>
    <row r="4964" spans="34:38" ht="14.4">
      <c r="AH4964" s="306"/>
      <c r="AI4964" s="305"/>
      <c r="AJ4964" s="305"/>
      <c r="AK4964" s="307"/>
      <c r="AL4964" s="308"/>
    </row>
    <row r="4965" spans="34:38" ht="14.4">
      <c r="AH4965" s="306"/>
      <c r="AI4965" s="305"/>
      <c r="AJ4965" s="305"/>
      <c r="AK4965" s="307"/>
      <c r="AL4965" s="308"/>
    </row>
    <row r="4966" spans="34:38" ht="14.4">
      <c r="AH4966" s="306"/>
      <c r="AI4966" s="305"/>
      <c r="AJ4966" s="305"/>
      <c r="AK4966" s="307"/>
      <c r="AL4966" s="308"/>
    </row>
    <row r="4967" spans="34:38" ht="14.4">
      <c r="AH4967" s="306"/>
      <c r="AI4967" s="305"/>
      <c r="AJ4967" s="305"/>
      <c r="AK4967" s="307"/>
      <c r="AL4967" s="308"/>
    </row>
    <row r="4968" spans="34:38" ht="14.4">
      <c r="AH4968" s="306"/>
      <c r="AI4968" s="305"/>
      <c r="AJ4968" s="305"/>
      <c r="AK4968" s="307"/>
      <c r="AL4968" s="308"/>
    </row>
    <row r="4969" spans="34:38" ht="14.4">
      <c r="AH4969" s="306"/>
      <c r="AI4969" s="305"/>
      <c r="AJ4969" s="305"/>
      <c r="AK4969" s="307"/>
      <c r="AL4969" s="308"/>
    </row>
    <row r="4970" spans="34:38" ht="14.4">
      <c r="AH4970" s="306"/>
      <c r="AI4970" s="305"/>
      <c r="AJ4970" s="305"/>
      <c r="AK4970" s="307"/>
      <c r="AL4970" s="308"/>
    </row>
    <row r="4971" spans="34:38" ht="14.4">
      <c r="AH4971" s="306"/>
      <c r="AI4971" s="305"/>
      <c r="AJ4971" s="305"/>
      <c r="AK4971" s="307"/>
      <c r="AL4971" s="308"/>
    </row>
    <row r="4972" spans="34:38" ht="14.4">
      <c r="AH4972" s="306"/>
      <c r="AI4972" s="305"/>
      <c r="AJ4972" s="305"/>
      <c r="AK4972" s="307"/>
      <c r="AL4972" s="308"/>
    </row>
    <row r="4973" spans="34:38" ht="14.4">
      <c r="AH4973" s="306"/>
      <c r="AI4973" s="305"/>
      <c r="AJ4973" s="305"/>
      <c r="AK4973" s="307"/>
      <c r="AL4973" s="308"/>
    </row>
    <row r="4974" spans="34:38" ht="14.4">
      <c r="AH4974" s="306"/>
      <c r="AI4974" s="305"/>
      <c r="AJ4974" s="305"/>
      <c r="AK4974" s="307"/>
      <c r="AL4974" s="308"/>
    </row>
    <row r="4975" spans="34:38" ht="14.4">
      <c r="AH4975" s="306"/>
      <c r="AI4975" s="305"/>
      <c r="AJ4975" s="305"/>
      <c r="AK4975" s="307"/>
      <c r="AL4975" s="308"/>
    </row>
    <row r="4976" spans="34:38" ht="14.4">
      <c r="AH4976" s="306"/>
      <c r="AI4976" s="305"/>
      <c r="AJ4976" s="305"/>
      <c r="AK4976" s="307"/>
      <c r="AL4976" s="308"/>
    </row>
    <row r="4977" spans="34:38" ht="14.4">
      <c r="AH4977" s="306"/>
      <c r="AI4977" s="305"/>
      <c r="AJ4977" s="305"/>
      <c r="AK4977" s="307"/>
      <c r="AL4977" s="308"/>
    </row>
    <row r="4978" spans="34:38" ht="14.4">
      <c r="AH4978" s="306"/>
      <c r="AI4978" s="305"/>
      <c r="AJ4978" s="305"/>
      <c r="AK4978" s="307"/>
      <c r="AL4978" s="308"/>
    </row>
    <row r="4979" spans="34:38" ht="14.4">
      <c r="AH4979" s="306"/>
      <c r="AI4979" s="305"/>
      <c r="AJ4979" s="305"/>
      <c r="AK4979" s="307"/>
      <c r="AL4979" s="308"/>
    </row>
    <row r="4980" spans="34:38" ht="14.4">
      <c r="AH4980" s="306"/>
      <c r="AI4980" s="305"/>
      <c r="AJ4980" s="305"/>
      <c r="AK4980" s="307"/>
      <c r="AL4980" s="308"/>
    </row>
    <row r="4981" spans="34:38" ht="14.4">
      <c r="AH4981" s="306"/>
      <c r="AI4981" s="305"/>
      <c r="AJ4981" s="305"/>
      <c r="AK4981" s="307"/>
      <c r="AL4981" s="308"/>
    </row>
    <row r="4982" spans="34:38" ht="14.4">
      <c r="AH4982" s="306"/>
      <c r="AI4982" s="305"/>
      <c r="AJ4982" s="305"/>
      <c r="AK4982" s="307"/>
      <c r="AL4982" s="308"/>
    </row>
    <row r="4983" spans="34:38" ht="14.4">
      <c r="AH4983" s="306"/>
      <c r="AI4983" s="305"/>
      <c r="AJ4983" s="305"/>
      <c r="AK4983" s="307"/>
      <c r="AL4983" s="308"/>
    </row>
    <row r="4984" spans="34:38" ht="14.4">
      <c r="AH4984" s="306"/>
      <c r="AI4984" s="305"/>
      <c r="AJ4984" s="305"/>
      <c r="AK4984" s="307"/>
      <c r="AL4984" s="308"/>
    </row>
    <row r="4985" spans="34:38" ht="14.4">
      <c r="AH4985" s="306"/>
      <c r="AI4985" s="305"/>
      <c r="AJ4985" s="305"/>
      <c r="AK4985" s="307"/>
      <c r="AL4985" s="308"/>
    </row>
    <row r="4986" spans="34:38" ht="14.4">
      <c r="AH4986" s="306"/>
      <c r="AI4986" s="305"/>
      <c r="AJ4986" s="305"/>
      <c r="AK4986" s="307"/>
      <c r="AL4986" s="308"/>
    </row>
    <row r="4987" spans="34:38" ht="14.4">
      <c r="AH4987" s="306"/>
      <c r="AI4987" s="305"/>
      <c r="AJ4987" s="305"/>
      <c r="AK4987" s="307"/>
      <c r="AL4987" s="308"/>
    </row>
    <row r="4988" spans="34:38" ht="14.4">
      <c r="AH4988" s="306"/>
      <c r="AI4988" s="305"/>
      <c r="AJ4988" s="305"/>
      <c r="AK4988" s="307"/>
      <c r="AL4988" s="308"/>
    </row>
    <row r="4989" spans="34:38" ht="14.4">
      <c r="AH4989" s="306"/>
      <c r="AI4989" s="305"/>
      <c r="AJ4989" s="305"/>
      <c r="AK4989" s="307"/>
      <c r="AL4989" s="308"/>
    </row>
    <row r="4990" spans="34:38" ht="14.4">
      <c r="AH4990" s="306"/>
      <c r="AI4990" s="305"/>
      <c r="AJ4990" s="305"/>
      <c r="AK4990" s="307"/>
      <c r="AL4990" s="308"/>
    </row>
    <row r="4991" spans="34:38" ht="14.4">
      <c r="AH4991" s="306"/>
      <c r="AI4991" s="305"/>
      <c r="AJ4991" s="305"/>
      <c r="AK4991" s="307"/>
      <c r="AL4991" s="308"/>
    </row>
    <row r="4992" spans="34:38" ht="14.4">
      <c r="AH4992" s="306"/>
      <c r="AI4992" s="305"/>
      <c r="AJ4992" s="305"/>
      <c r="AK4992" s="307"/>
      <c r="AL4992" s="308"/>
    </row>
    <row r="4993" spans="34:38" ht="14.4">
      <c r="AH4993" s="306"/>
      <c r="AI4993" s="305"/>
      <c r="AJ4993" s="305"/>
      <c r="AK4993" s="307"/>
      <c r="AL4993" s="308"/>
    </row>
    <row r="4994" spans="34:38" ht="14.4">
      <c r="AH4994" s="306"/>
      <c r="AI4994" s="305"/>
      <c r="AJ4994" s="305"/>
      <c r="AK4994" s="307"/>
      <c r="AL4994" s="308"/>
    </row>
    <row r="4995" spans="34:38" ht="14.4">
      <c r="AH4995" s="306"/>
      <c r="AI4995" s="305"/>
      <c r="AJ4995" s="305"/>
      <c r="AK4995" s="307"/>
      <c r="AL4995" s="308"/>
    </row>
    <row r="4996" spans="34:38" ht="14.4">
      <c r="AH4996" s="306"/>
      <c r="AI4996" s="305"/>
      <c r="AJ4996" s="305"/>
      <c r="AK4996" s="307"/>
      <c r="AL4996" s="308"/>
    </row>
    <row r="4997" spans="34:38" ht="14.4">
      <c r="AH4997" s="306"/>
      <c r="AI4997" s="305"/>
      <c r="AJ4997" s="305"/>
      <c r="AK4997" s="307"/>
      <c r="AL4997" s="308"/>
    </row>
    <row r="4998" spans="34:38" ht="14.4">
      <c r="AH4998" s="306"/>
      <c r="AI4998" s="305"/>
      <c r="AJ4998" s="305"/>
      <c r="AK4998" s="307"/>
      <c r="AL4998" s="308"/>
    </row>
    <row r="4999" spans="34:38" ht="14.4">
      <c r="AH4999" s="306"/>
      <c r="AI4999" s="305"/>
      <c r="AJ4999" s="305"/>
      <c r="AK4999" s="307"/>
      <c r="AL4999" s="308"/>
    </row>
    <row r="5000" spans="34:38" ht="14.4">
      <c r="AH5000" s="306"/>
      <c r="AI5000" s="305"/>
      <c r="AJ5000" s="305"/>
      <c r="AK5000" s="307"/>
      <c r="AL5000" s="308"/>
    </row>
    <row r="5001" spans="34:38" ht="14.4">
      <c r="AH5001" s="306"/>
      <c r="AI5001" s="305"/>
      <c r="AJ5001" s="305"/>
      <c r="AK5001" s="307"/>
      <c r="AL5001" s="308"/>
    </row>
    <row r="5002" spans="34:38" ht="14.4">
      <c r="AH5002" s="306"/>
      <c r="AI5002" s="305"/>
      <c r="AJ5002" s="305"/>
      <c r="AK5002" s="307"/>
      <c r="AL5002" s="308"/>
    </row>
    <row r="5003" spans="34:38" ht="14.4">
      <c r="AH5003" s="306"/>
      <c r="AI5003" s="305"/>
      <c r="AJ5003" s="305"/>
      <c r="AK5003" s="307"/>
      <c r="AL5003" s="308"/>
    </row>
    <row r="5004" spans="34:38" ht="14.4">
      <c r="AH5004" s="306"/>
      <c r="AI5004" s="305"/>
      <c r="AJ5004" s="305"/>
      <c r="AK5004" s="307"/>
      <c r="AL5004" s="308"/>
    </row>
    <row r="5005" spans="34:38" ht="14.4">
      <c r="AH5005" s="306"/>
      <c r="AI5005" s="305"/>
      <c r="AJ5005" s="305"/>
      <c r="AK5005" s="307"/>
      <c r="AL5005" s="308"/>
    </row>
    <row r="5006" spans="34:38" ht="14.4">
      <c r="AH5006" s="306"/>
      <c r="AI5006" s="305"/>
      <c r="AJ5006" s="305"/>
      <c r="AK5006" s="307"/>
      <c r="AL5006" s="308"/>
    </row>
    <row r="5007" spans="34:38" ht="14.4">
      <c r="AH5007" s="306"/>
      <c r="AI5007" s="305"/>
      <c r="AJ5007" s="305"/>
      <c r="AK5007" s="307"/>
      <c r="AL5007" s="308"/>
    </row>
    <row r="5008" spans="34:38" ht="14.4">
      <c r="AH5008" s="306"/>
      <c r="AI5008" s="305"/>
      <c r="AJ5008" s="305"/>
      <c r="AK5008" s="307"/>
      <c r="AL5008" s="308"/>
    </row>
    <row r="5009" spans="34:38" ht="14.4">
      <c r="AH5009" s="306"/>
      <c r="AI5009" s="305"/>
      <c r="AJ5009" s="305"/>
      <c r="AK5009" s="307"/>
      <c r="AL5009" s="308"/>
    </row>
    <row r="5010" spans="34:38" ht="14.4">
      <c r="AH5010" s="306"/>
      <c r="AI5010" s="305"/>
      <c r="AJ5010" s="305"/>
      <c r="AK5010" s="307"/>
      <c r="AL5010" s="308"/>
    </row>
    <row r="5011" spans="34:38" ht="14.4">
      <c r="AH5011" s="306"/>
      <c r="AI5011" s="305"/>
      <c r="AJ5011" s="305"/>
      <c r="AK5011" s="307"/>
      <c r="AL5011" s="308"/>
    </row>
    <row r="5012" spans="34:38" ht="14.4">
      <c r="AH5012" s="306"/>
      <c r="AI5012" s="305"/>
      <c r="AJ5012" s="305"/>
      <c r="AK5012" s="307"/>
      <c r="AL5012" s="308"/>
    </row>
    <row r="5013" spans="34:38" ht="14.4">
      <c r="AH5013" s="306"/>
      <c r="AI5013" s="305"/>
      <c r="AJ5013" s="305"/>
      <c r="AK5013" s="307"/>
      <c r="AL5013" s="308"/>
    </row>
    <row r="5014" spans="34:38" ht="14.4">
      <c r="AH5014" s="306"/>
      <c r="AI5014" s="305"/>
      <c r="AJ5014" s="305"/>
      <c r="AK5014" s="307"/>
      <c r="AL5014" s="308"/>
    </row>
    <row r="5015" spans="34:38" ht="14.4">
      <c r="AH5015" s="306"/>
      <c r="AI5015" s="305"/>
      <c r="AJ5015" s="305"/>
      <c r="AK5015" s="307"/>
      <c r="AL5015" s="308"/>
    </row>
    <row r="5016" spans="34:38" ht="14.4">
      <c r="AH5016" s="306"/>
      <c r="AI5016" s="305"/>
      <c r="AJ5016" s="305"/>
      <c r="AK5016" s="307"/>
      <c r="AL5016" s="308"/>
    </row>
    <row r="5017" spans="34:38" ht="14.4">
      <c r="AH5017" s="306"/>
      <c r="AI5017" s="305"/>
      <c r="AJ5017" s="305"/>
      <c r="AK5017" s="307"/>
      <c r="AL5017" s="308"/>
    </row>
    <row r="5018" spans="34:38" ht="14.4">
      <c r="AH5018" s="306"/>
      <c r="AI5018" s="305"/>
      <c r="AJ5018" s="305"/>
      <c r="AK5018" s="307"/>
      <c r="AL5018" s="308"/>
    </row>
    <row r="5019" spans="34:38" ht="14.4">
      <c r="AH5019" s="306"/>
      <c r="AI5019" s="305"/>
      <c r="AJ5019" s="305"/>
      <c r="AK5019" s="307"/>
      <c r="AL5019" s="308"/>
    </row>
    <row r="5020" spans="34:38" ht="14.4">
      <c r="AH5020" s="306"/>
      <c r="AI5020" s="305"/>
      <c r="AJ5020" s="305"/>
      <c r="AK5020" s="307"/>
      <c r="AL5020" s="308"/>
    </row>
    <row r="5021" spans="34:38" ht="14.4">
      <c r="AH5021" s="306"/>
      <c r="AI5021" s="305"/>
      <c r="AJ5021" s="305"/>
      <c r="AK5021" s="307"/>
      <c r="AL5021" s="308"/>
    </row>
    <row r="5022" spans="34:38" ht="14.4">
      <c r="AH5022" s="306"/>
      <c r="AI5022" s="305"/>
      <c r="AJ5022" s="305"/>
      <c r="AK5022" s="307"/>
      <c r="AL5022" s="308"/>
    </row>
    <row r="5023" spans="34:38" ht="14.4">
      <c r="AH5023" s="306"/>
      <c r="AI5023" s="305"/>
      <c r="AJ5023" s="305"/>
      <c r="AK5023" s="307"/>
      <c r="AL5023" s="308"/>
    </row>
    <row r="5024" spans="34:38" ht="14.4">
      <c r="AH5024" s="306"/>
      <c r="AI5024" s="305"/>
      <c r="AJ5024" s="305"/>
      <c r="AK5024" s="307"/>
      <c r="AL5024" s="308"/>
    </row>
    <row r="5025" spans="34:38" ht="14.4">
      <c r="AH5025" s="306"/>
      <c r="AI5025" s="305"/>
      <c r="AJ5025" s="305"/>
      <c r="AK5025" s="307"/>
      <c r="AL5025" s="308"/>
    </row>
    <row r="5026" spans="34:38" ht="14.4">
      <c r="AH5026" s="306"/>
      <c r="AI5026" s="305"/>
      <c r="AJ5026" s="305"/>
      <c r="AK5026" s="307"/>
      <c r="AL5026" s="308"/>
    </row>
    <row r="5027" spans="34:38" ht="14.4">
      <c r="AH5027" s="306"/>
      <c r="AI5027" s="305"/>
      <c r="AJ5027" s="305"/>
      <c r="AK5027" s="307"/>
      <c r="AL5027" s="308"/>
    </row>
    <row r="5028" spans="34:38" ht="14.4">
      <c r="AH5028" s="306"/>
      <c r="AI5028" s="305"/>
      <c r="AJ5028" s="305"/>
      <c r="AK5028" s="307"/>
      <c r="AL5028" s="308"/>
    </row>
    <row r="5029" spans="34:38" ht="14.4">
      <c r="AH5029" s="306"/>
      <c r="AI5029" s="305"/>
      <c r="AJ5029" s="305"/>
      <c r="AK5029" s="307"/>
      <c r="AL5029" s="308"/>
    </row>
    <row r="5030" spans="34:38" ht="14.4">
      <c r="AH5030" s="306"/>
      <c r="AI5030" s="305"/>
      <c r="AJ5030" s="305"/>
      <c r="AK5030" s="307"/>
      <c r="AL5030" s="308"/>
    </row>
    <row r="5031" spans="34:38" ht="14.4">
      <c r="AH5031" s="306"/>
      <c r="AI5031" s="305"/>
      <c r="AJ5031" s="305"/>
      <c r="AK5031" s="307"/>
      <c r="AL5031" s="308"/>
    </row>
    <row r="5032" spans="34:38" ht="14.4">
      <c r="AH5032" s="306"/>
      <c r="AI5032" s="305"/>
      <c r="AJ5032" s="305"/>
      <c r="AK5032" s="307"/>
      <c r="AL5032" s="308"/>
    </row>
    <row r="5033" spans="34:38" ht="14.4">
      <c r="AH5033" s="306"/>
      <c r="AI5033" s="305"/>
      <c r="AJ5033" s="305"/>
      <c r="AK5033" s="307"/>
      <c r="AL5033" s="308"/>
    </row>
    <row r="5034" spans="34:38" ht="14.4">
      <c r="AH5034" s="306"/>
      <c r="AI5034" s="305"/>
      <c r="AJ5034" s="305"/>
      <c r="AK5034" s="307"/>
      <c r="AL5034" s="308"/>
    </row>
    <row r="5035" spans="34:38" ht="14.4">
      <c r="AH5035" s="306"/>
      <c r="AI5035" s="305"/>
      <c r="AJ5035" s="305"/>
      <c r="AK5035" s="307"/>
      <c r="AL5035" s="308"/>
    </row>
    <row r="5036" spans="34:38" ht="14.4">
      <c r="AH5036" s="306"/>
      <c r="AI5036" s="305"/>
      <c r="AJ5036" s="305"/>
      <c r="AK5036" s="307"/>
      <c r="AL5036" s="308"/>
    </row>
    <row r="5037" spans="34:38" ht="14.4">
      <c r="AH5037" s="306"/>
      <c r="AI5037" s="305"/>
      <c r="AJ5037" s="305"/>
      <c r="AK5037" s="307"/>
      <c r="AL5037" s="308"/>
    </row>
    <row r="5038" spans="34:38" ht="14.4">
      <c r="AH5038" s="306"/>
      <c r="AI5038" s="305"/>
      <c r="AJ5038" s="305"/>
      <c r="AK5038" s="307"/>
      <c r="AL5038" s="308"/>
    </row>
    <row r="5039" spans="34:38" ht="14.4">
      <c r="AH5039" s="306"/>
      <c r="AI5039" s="305"/>
      <c r="AJ5039" s="305"/>
      <c r="AK5039" s="307"/>
      <c r="AL5039" s="308"/>
    </row>
    <row r="5040" spans="34:38" ht="14.4">
      <c r="AH5040" s="306"/>
      <c r="AI5040" s="305"/>
      <c r="AJ5040" s="305"/>
      <c r="AK5040" s="307"/>
      <c r="AL5040" s="308"/>
    </row>
    <row r="5041" spans="34:38" ht="14.4">
      <c r="AH5041" s="306"/>
      <c r="AI5041" s="305"/>
      <c r="AJ5041" s="305"/>
      <c r="AK5041" s="307"/>
      <c r="AL5041" s="308"/>
    </row>
    <row r="5042" spans="34:38" ht="14.4">
      <c r="AH5042" s="306"/>
      <c r="AI5042" s="305"/>
      <c r="AJ5042" s="305"/>
      <c r="AK5042" s="307"/>
      <c r="AL5042" s="308"/>
    </row>
    <row r="5043" spans="34:38" ht="14.4">
      <c r="AH5043" s="306"/>
      <c r="AI5043" s="305"/>
      <c r="AJ5043" s="305"/>
      <c r="AK5043" s="307"/>
      <c r="AL5043" s="308"/>
    </row>
    <row r="5044" spans="34:38" ht="14.4">
      <c r="AH5044" s="306"/>
      <c r="AI5044" s="305"/>
      <c r="AJ5044" s="305"/>
      <c r="AK5044" s="307"/>
      <c r="AL5044" s="308"/>
    </row>
    <row r="5045" spans="34:38" ht="14.4">
      <c r="AH5045" s="306"/>
      <c r="AI5045" s="305"/>
      <c r="AJ5045" s="305"/>
      <c r="AK5045" s="307"/>
      <c r="AL5045" s="308"/>
    </row>
    <row r="5046" spans="34:38" ht="14.4">
      <c r="AH5046" s="306"/>
      <c r="AI5046" s="305"/>
      <c r="AJ5046" s="305"/>
      <c r="AK5046" s="307"/>
      <c r="AL5046" s="308"/>
    </row>
    <row r="5047" spans="34:38" ht="14.4">
      <c r="AH5047" s="306"/>
      <c r="AI5047" s="305"/>
      <c r="AJ5047" s="305"/>
      <c r="AK5047" s="307"/>
      <c r="AL5047" s="308"/>
    </row>
    <row r="5048" spans="34:38" ht="14.4">
      <c r="AH5048" s="306"/>
      <c r="AI5048" s="305"/>
      <c r="AJ5048" s="305"/>
      <c r="AK5048" s="307"/>
      <c r="AL5048" s="308"/>
    </row>
    <row r="5049" spans="34:38" ht="14.4">
      <c r="AH5049" s="306"/>
      <c r="AI5049" s="305"/>
      <c r="AJ5049" s="305"/>
      <c r="AK5049" s="307"/>
      <c r="AL5049" s="308"/>
    </row>
    <row r="5050" spans="34:38" ht="14.4">
      <c r="AH5050" s="306"/>
      <c r="AI5050" s="305"/>
      <c r="AJ5050" s="305"/>
      <c r="AK5050" s="307"/>
      <c r="AL5050" s="308"/>
    </row>
    <row r="5051" spans="34:38" ht="14.4">
      <c r="AH5051" s="306"/>
      <c r="AI5051" s="305"/>
      <c r="AJ5051" s="305"/>
      <c r="AK5051" s="307"/>
      <c r="AL5051" s="308"/>
    </row>
    <row r="5052" spans="34:38" ht="14.4">
      <c r="AH5052" s="306"/>
      <c r="AI5052" s="305"/>
      <c r="AJ5052" s="305"/>
      <c r="AK5052" s="307"/>
      <c r="AL5052" s="308"/>
    </row>
    <row r="5053" spans="34:38" ht="14.4">
      <c r="AH5053" s="306"/>
      <c r="AI5053" s="305"/>
      <c r="AJ5053" s="305"/>
      <c r="AK5053" s="307"/>
      <c r="AL5053" s="308"/>
    </row>
    <row r="5054" spans="34:38" ht="14.4">
      <c r="AH5054" s="306"/>
      <c r="AI5054" s="305"/>
      <c r="AJ5054" s="305"/>
      <c r="AK5054" s="307"/>
      <c r="AL5054" s="308"/>
    </row>
    <row r="5055" spans="34:38" ht="14.4">
      <c r="AH5055" s="306"/>
      <c r="AI5055" s="305"/>
      <c r="AJ5055" s="305"/>
      <c r="AK5055" s="307"/>
      <c r="AL5055" s="308"/>
    </row>
    <row r="5056" spans="34:38" ht="14.4">
      <c r="AH5056" s="306"/>
      <c r="AI5056" s="305"/>
      <c r="AJ5056" s="305"/>
      <c r="AK5056" s="307"/>
      <c r="AL5056" s="308"/>
    </row>
    <row r="5057" spans="34:38" ht="14.4">
      <c r="AH5057" s="306"/>
      <c r="AI5057" s="305"/>
      <c r="AJ5057" s="305"/>
      <c r="AK5057" s="307"/>
      <c r="AL5057" s="308"/>
    </row>
    <row r="5058" spans="34:38" ht="14.4">
      <c r="AH5058" s="306"/>
      <c r="AI5058" s="305"/>
      <c r="AJ5058" s="305"/>
      <c r="AK5058" s="307"/>
      <c r="AL5058" s="308"/>
    </row>
    <row r="5059" spans="34:38" ht="14.4">
      <c r="AH5059" s="306"/>
      <c r="AI5059" s="305"/>
      <c r="AJ5059" s="305"/>
      <c r="AK5059" s="307"/>
      <c r="AL5059" s="308"/>
    </row>
    <row r="5060" spans="34:38" ht="14.4">
      <c r="AH5060" s="306"/>
      <c r="AI5060" s="305"/>
      <c r="AJ5060" s="305"/>
      <c r="AK5060" s="307"/>
      <c r="AL5060" s="308"/>
    </row>
    <row r="5061" spans="34:38" ht="14.4">
      <c r="AH5061" s="306"/>
      <c r="AI5061" s="305"/>
      <c r="AJ5061" s="305"/>
      <c r="AK5061" s="307"/>
      <c r="AL5061" s="308"/>
    </row>
    <row r="5062" spans="34:38" ht="14.4">
      <c r="AH5062" s="306"/>
      <c r="AI5062" s="305"/>
      <c r="AJ5062" s="305"/>
      <c r="AK5062" s="307"/>
      <c r="AL5062" s="308"/>
    </row>
    <row r="5063" spans="34:38" ht="14.4">
      <c r="AH5063" s="306"/>
      <c r="AI5063" s="305"/>
      <c r="AJ5063" s="305"/>
      <c r="AK5063" s="307"/>
      <c r="AL5063" s="308"/>
    </row>
    <row r="5064" spans="34:38" ht="14.4">
      <c r="AH5064" s="306"/>
      <c r="AI5064" s="305"/>
      <c r="AJ5064" s="305"/>
      <c r="AK5064" s="307"/>
      <c r="AL5064" s="308"/>
    </row>
    <row r="5065" spans="34:38" ht="14.4">
      <c r="AH5065" s="306"/>
      <c r="AI5065" s="305"/>
      <c r="AJ5065" s="305"/>
      <c r="AK5065" s="307"/>
      <c r="AL5065" s="308"/>
    </row>
    <row r="5066" spans="34:38" ht="14.4">
      <c r="AH5066" s="306"/>
      <c r="AI5066" s="305"/>
      <c r="AJ5066" s="305"/>
      <c r="AK5066" s="307"/>
      <c r="AL5066" s="308"/>
    </row>
    <row r="5067" spans="34:38" ht="14.4">
      <c r="AH5067" s="306"/>
      <c r="AI5067" s="305"/>
      <c r="AJ5067" s="305"/>
      <c r="AK5067" s="307"/>
      <c r="AL5067" s="308"/>
    </row>
    <row r="5068" spans="34:38" ht="14.4">
      <c r="AH5068" s="306"/>
      <c r="AI5068" s="305"/>
      <c r="AJ5068" s="305"/>
      <c r="AK5068" s="307"/>
      <c r="AL5068" s="308"/>
    </row>
    <row r="5069" spans="34:38" ht="14.4">
      <c r="AH5069" s="306"/>
      <c r="AI5069" s="305"/>
      <c r="AJ5069" s="305"/>
      <c r="AK5069" s="307"/>
      <c r="AL5069" s="308"/>
    </row>
    <row r="5070" spans="34:38" ht="14.4">
      <c r="AH5070" s="306"/>
      <c r="AI5070" s="305"/>
      <c r="AJ5070" s="305"/>
      <c r="AK5070" s="307"/>
      <c r="AL5070" s="308"/>
    </row>
    <row r="5071" spans="34:38" ht="14.4">
      <c r="AH5071" s="306"/>
      <c r="AI5071" s="305"/>
      <c r="AJ5071" s="305"/>
      <c r="AK5071" s="307"/>
      <c r="AL5071" s="308"/>
    </row>
    <row r="5072" spans="34:38" ht="14.4">
      <c r="AH5072" s="306"/>
      <c r="AI5072" s="305"/>
      <c r="AJ5072" s="305"/>
      <c r="AK5072" s="307"/>
      <c r="AL5072" s="308"/>
    </row>
    <row r="5073" spans="34:38" ht="14.4">
      <c r="AH5073" s="306"/>
      <c r="AI5073" s="305"/>
      <c r="AJ5073" s="305"/>
      <c r="AK5073" s="307"/>
      <c r="AL5073" s="308"/>
    </row>
    <row r="5074" spans="34:38" ht="14.4">
      <c r="AH5074" s="306"/>
      <c r="AI5074" s="305"/>
      <c r="AJ5074" s="305"/>
      <c r="AK5074" s="307"/>
      <c r="AL5074" s="308"/>
    </row>
    <row r="5075" spans="34:38" ht="14.4">
      <c r="AH5075" s="306"/>
      <c r="AI5075" s="305"/>
      <c r="AJ5075" s="305"/>
      <c r="AK5075" s="307"/>
      <c r="AL5075" s="308"/>
    </row>
    <row r="5076" spans="34:38" ht="14.4">
      <c r="AH5076" s="306"/>
      <c r="AI5076" s="305"/>
      <c r="AJ5076" s="305"/>
      <c r="AK5076" s="307"/>
      <c r="AL5076" s="308"/>
    </row>
    <row r="5077" spans="34:38" ht="14.4">
      <c r="AH5077" s="306"/>
      <c r="AI5077" s="305"/>
      <c r="AJ5077" s="305"/>
      <c r="AK5077" s="307"/>
      <c r="AL5077" s="308"/>
    </row>
    <row r="5078" spans="34:38" ht="14.4">
      <c r="AH5078" s="306"/>
      <c r="AI5078" s="305"/>
      <c r="AJ5078" s="305"/>
      <c r="AK5078" s="307"/>
      <c r="AL5078" s="308"/>
    </row>
    <row r="5079" spans="34:38" ht="14.4">
      <c r="AH5079" s="306"/>
      <c r="AI5079" s="305"/>
      <c r="AJ5079" s="305"/>
      <c r="AK5079" s="307"/>
      <c r="AL5079" s="308"/>
    </row>
    <row r="5080" spans="34:38" ht="14.4">
      <c r="AH5080" s="306"/>
      <c r="AI5080" s="305"/>
      <c r="AJ5080" s="305"/>
      <c r="AK5080" s="307"/>
      <c r="AL5080" s="308"/>
    </row>
    <row r="5081" spans="34:38" ht="14.4">
      <c r="AH5081" s="306"/>
      <c r="AI5081" s="305"/>
      <c r="AJ5081" s="305"/>
      <c r="AK5081" s="307"/>
      <c r="AL5081" s="308"/>
    </row>
    <row r="5082" spans="34:38" ht="14.4">
      <c r="AH5082" s="306"/>
      <c r="AI5082" s="305"/>
      <c r="AJ5082" s="305"/>
      <c r="AK5082" s="307"/>
      <c r="AL5082" s="308"/>
    </row>
    <row r="5083" spans="34:38" ht="14.4">
      <c r="AH5083" s="306"/>
      <c r="AI5083" s="305"/>
      <c r="AJ5083" s="305"/>
      <c r="AK5083" s="307"/>
      <c r="AL5083" s="308"/>
    </row>
    <row r="5084" spans="34:38" ht="14.4">
      <c r="AH5084" s="306"/>
      <c r="AI5084" s="305"/>
      <c r="AJ5084" s="305"/>
      <c r="AK5084" s="307"/>
      <c r="AL5084" s="308"/>
    </row>
    <row r="5085" spans="34:38" ht="14.4">
      <c r="AH5085" s="306"/>
      <c r="AI5085" s="305"/>
      <c r="AJ5085" s="305"/>
      <c r="AK5085" s="307"/>
      <c r="AL5085" s="308"/>
    </row>
    <row r="5086" spans="34:38" ht="14.4">
      <c r="AH5086" s="306"/>
      <c r="AI5086" s="305"/>
      <c r="AJ5086" s="305"/>
      <c r="AK5086" s="307"/>
      <c r="AL5086" s="308"/>
    </row>
    <row r="5087" spans="34:38" ht="14.4">
      <c r="AH5087" s="306"/>
      <c r="AI5087" s="305"/>
      <c r="AJ5087" s="305"/>
      <c r="AK5087" s="307"/>
      <c r="AL5087" s="308"/>
    </row>
    <row r="5088" spans="34:38" ht="14.4">
      <c r="AH5088" s="306"/>
      <c r="AI5088" s="305"/>
      <c r="AJ5088" s="305"/>
      <c r="AK5088" s="307"/>
      <c r="AL5088" s="308"/>
    </row>
    <row r="5089" spans="34:38" ht="14.4">
      <c r="AH5089" s="306"/>
      <c r="AI5089" s="305"/>
      <c r="AJ5089" s="305"/>
      <c r="AK5089" s="307"/>
      <c r="AL5089" s="308"/>
    </row>
    <row r="5090" spans="34:38" ht="14.4">
      <c r="AH5090" s="306"/>
      <c r="AI5090" s="305"/>
      <c r="AJ5090" s="305"/>
      <c r="AK5090" s="307"/>
      <c r="AL5090" s="308"/>
    </row>
    <row r="5091" spans="34:38" ht="14.4">
      <c r="AH5091" s="306"/>
      <c r="AI5091" s="305"/>
      <c r="AJ5091" s="305"/>
      <c r="AK5091" s="307"/>
      <c r="AL5091" s="308"/>
    </row>
    <row r="5092" spans="34:38" ht="14.4">
      <c r="AH5092" s="306"/>
      <c r="AI5092" s="305"/>
      <c r="AJ5092" s="305"/>
      <c r="AK5092" s="307"/>
      <c r="AL5092" s="308"/>
    </row>
    <row r="5093" spans="34:38" ht="14.4">
      <c r="AH5093" s="306"/>
      <c r="AI5093" s="305"/>
      <c r="AJ5093" s="305"/>
      <c r="AK5093" s="307"/>
      <c r="AL5093" s="308"/>
    </row>
    <row r="5094" spans="34:38" ht="14.4">
      <c r="AH5094" s="306"/>
      <c r="AI5094" s="305"/>
      <c r="AJ5094" s="305"/>
      <c r="AK5094" s="307"/>
      <c r="AL5094" s="308"/>
    </row>
    <row r="5095" spans="34:38" ht="14.4">
      <c r="AH5095" s="306"/>
      <c r="AI5095" s="305"/>
      <c r="AJ5095" s="305"/>
      <c r="AK5095" s="307"/>
      <c r="AL5095" s="308"/>
    </row>
    <row r="5096" spans="34:38" ht="14.4">
      <c r="AH5096" s="306"/>
      <c r="AI5096" s="305"/>
      <c r="AJ5096" s="305"/>
      <c r="AK5096" s="307"/>
      <c r="AL5096" s="308"/>
    </row>
    <row r="5097" spans="34:38" ht="14.4">
      <c r="AH5097" s="306"/>
      <c r="AI5097" s="305"/>
      <c r="AJ5097" s="305"/>
      <c r="AK5097" s="307"/>
      <c r="AL5097" s="308"/>
    </row>
    <row r="5098" spans="34:38" ht="14.4">
      <c r="AH5098" s="306"/>
      <c r="AI5098" s="305"/>
      <c r="AJ5098" s="305"/>
      <c r="AK5098" s="307"/>
      <c r="AL5098" s="308"/>
    </row>
    <row r="5099" spans="34:38" ht="14.4">
      <c r="AH5099" s="306"/>
      <c r="AI5099" s="305"/>
      <c r="AJ5099" s="305"/>
      <c r="AK5099" s="307"/>
      <c r="AL5099" s="308"/>
    </row>
    <row r="5100" spans="34:38" ht="14.4">
      <c r="AH5100" s="306"/>
      <c r="AI5100" s="305"/>
      <c r="AJ5100" s="305"/>
      <c r="AK5100" s="307"/>
      <c r="AL5100" s="308"/>
    </row>
    <row r="5101" spans="34:38" ht="14.4">
      <c r="AH5101" s="306"/>
      <c r="AI5101" s="305"/>
      <c r="AJ5101" s="305"/>
      <c r="AK5101" s="307"/>
      <c r="AL5101" s="308"/>
    </row>
    <row r="5102" spans="34:38" ht="14.4">
      <c r="AH5102" s="306"/>
      <c r="AI5102" s="305"/>
      <c r="AJ5102" s="305"/>
      <c r="AK5102" s="307"/>
      <c r="AL5102" s="308"/>
    </row>
    <row r="5103" spans="34:38" ht="14.4">
      <c r="AH5103" s="306"/>
      <c r="AI5103" s="305"/>
      <c r="AJ5103" s="305"/>
      <c r="AK5103" s="307"/>
      <c r="AL5103" s="308"/>
    </row>
    <row r="5104" spans="34:38" ht="14.4">
      <c r="AH5104" s="306"/>
      <c r="AI5104" s="305"/>
      <c r="AJ5104" s="305"/>
      <c r="AK5104" s="307"/>
      <c r="AL5104" s="308"/>
    </row>
    <row r="5105" spans="34:38" ht="14.4">
      <c r="AH5105" s="306"/>
      <c r="AI5105" s="305"/>
      <c r="AJ5105" s="305"/>
      <c r="AK5105" s="307"/>
      <c r="AL5105" s="308"/>
    </row>
    <row r="5106" spans="34:38" ht="14.4">
      <c r="AH5106" s="306"/>
      <c r="AI5106" s="305"/>
      <c r="AJ5106" s="305"/>
      <c r="AK5106" s="307"/>
      <c r="AL5106" s="308"/>
    </row>
    <row r="5107" spans="34:38" ht="14.4">
      <c r="AH5107" s="306"/>
      <c r="AI5107" s="305"/>
      <c r="AJ5107" s="305"/>
      <c r="AK5107" s="307"/>
      <c r="AL5107" s="308"/>
    </row>
    <row r="5108" spans="34:38" ht="14.4">
      <c r="AH5108" s="306"/>
      <c r="AI5108" s="305"/>
      <c r="AJ5108" s="305"/>
      <c r="AK5108" s="307"/>
      <c r="AL5108" s="308"/>
    </row>
    <row r="5109" spans="34:38" ht="14.4">
      <c r="AH5109" s="306"/>
      <c r="AI5109" s="305"/>
      <c r="AJ5109" s="305"/>
      <c r="AK5109" s="307"/>
      <c r="AL5109" s="308"/>
    </row>
    <row r="5110" spans="34:38" ht="14.4">
      <c r="AH5110" s="306"/>
      <c r="AI5110" s="305"/>
      <c r="AJ5110" s="305"/>
      <c r="AK5110" s="307"/>
      <c r="AL5110" s="308"/>
    </row>
    <row r="5111" spans="34:38" ht="14.4">
      <c r="AH5111" s="306"/>
      <c r="AI5111" s="305"/>
      <c r="AJ5111" s="305"/>
      <c r="AK5111" s="307"/>
      <c r="AL5111" s="308"/>
    </row>
    <row r="5112" spans="34:38" ht="14.4">
      <c r="AH5112" s="306"/>
      <c r="AI5112" s="305"/>
      <c r="AJ5112" s="305"/>
      <c r="AK5112" s="307"/>
      <c r="AL5112" s="308"/>
    </row>
    <row r="5113" spans="34:38" ht="14.4">
      <c r="AH5113" s="306"/>
      <c r="AI5113" s="305"/>
      <c r="AJ5113" s="305"/>
      <c r="AK5113" s="307"/>
      <c r="AL5113" s="308"/>
    </row>
    <row r="5114" spans="34:38" ht="14.4">
      <c r="AH5114" s="306"/>
      <c r="AI5114" s="305"/>
      <c r="AJ5114" s="305"/>
      <c r="AK5114" s="307"/>
      <c r="AL5114" s="308"/>
    </row>
    <row r="5115" spans="34:38" ht="14.4">
      <c r="AH5115" s="306"/>
      <c r="AI5115" s="305"/>
      <c r="AJ5115" s="305"/>
      <c r="AK5115" s="307"/>
      <c r="AL5115" s="308"/>
    </row>
    <row r="5116" spans="34:38" ht="14.4">
      <c r="AH5116" s="306"/>
      <c r="AI5116" s="305"/>
      <c r="AJ5116" s="305"/>
      <c r="AK5116" s="307"/>
      <c r="AL5116" s="308"/>
    </row>
    <row r="5117" spans="34:38" ht="14.4">
      <c r="AH5117" s="306"/>
      <c r="AI5117" s="305"/>
      <c r="AJ5117" s="305"/>
      <c r="AK5117" s="307"/>
      <c r="AL5117" s="308"/>
    </row>
    <row r="5118" spans="34:38" ht="14.4">
      <c r="AH5118" s="306"/>
      <c r="AI5118" s="305"/>
      <c r="AJ5118" s="305"/>
      <c r="AK5118" s="307"/>
      <c r="AL5118" s="308"/>
    </row>
    <row r="5119" spans="34:38" ht="14.4">
      <c r="AH5119" s="306"/>
      <c r="AI5119" s="305"/>
      <c r="AJ5119" s="305"/>
      <c r="AK5119" s="307"/>
      <c r="AL5119" s="308"/>
    </row>
    <row r="5120" spans="34:38" ht="14.4">
      <c r="AH5120" s="306"/>
      <c r="AI5120" s="305"/>
      <c r="AJ5120" s="305"/>
      <c r="AK5120" s="307"/>
      <c r="AL5120" s="308"/>
    </row>
    <row r="5121" spans="34:38" ht="14.4">
      <c r="AH5121" s="306"/>
      <c r="AI5121" s="305"/>
      <c r="AJ5121" s="305"/>
      <c r="AK5121" s="307"/>
      <c r="AL5121" s="308"/>
    </row>
    <row r="5122" spans="34:38" ht="14.4">
      <c r="AH5122" s="306"/>
      <c r="AI5122" s="305"/>
      <c r="AJ5122" s="305"/>
      <c r="AK5122" s="307"/>
      <c r="AL5122" s="308"/>
    </row>
    <row r="5123" spans="34:38" ht="14.4">
      <c r="AH5123" s="306"/>
      <c r="AI5123" s="305"/>
      <c r="AJ5123" s="305"/>
      <c r="AK5123" s="307"/>
      <c r="AL5123" s="308"/>
    </row>
    <row r="5124" spans="34:38" ht="14.4">
      <c r="AH5124" s="306"/>
      <c r="AI5124" s="305"/>
      <c r="AJ5124" s="305"/>
      <c r="AK5124" s="307"/>
      <c r="AL5124" s="308"/>
    </row>
    <row r="5125" spans="34:38" ht="14.4">
      <c r="AH5125" s="306"/>
      <c r="AI5125" s="305"/>
      <c r="AJ5125" s="305"/>
      <c r="AK5125" s="307"/>
      <c r="AL5125" s="308"/>
    </row>
    <row r="5126" spans="34:38" ht="14.4">
      <c r="AH5126" s="306"/>
      <c r="AI5126" s="305"/>
      <c r="AJ5126" s="305"/>
      <c r="AK5126" s="307"/>
      <c r="AL5126" s="308"/>
    </row>
    <row r="5127" spans="34:38" ht="14.4">
      <c r="AH5127" s="306"/>
      <c r="AI5127" s="305"/>
      <c r="AJ5127" s="305"/>
      <c r="AK5127" s="307"/>
      <c r="AL5127" s="308"/>
    </row>
    <row r="5128" spans="34:38" ht="14.4">
      <c r="AH5128" s="306"/>
      <c r="AI5128" s="305"/>
      <c r="AJ5128" s="305"/>
      <c r="AK5128" s="307"/>
      <c r="AL5128" s="308"/>
    </row>
    <row r="5129" spans="34:38" ht="14.4">
      <c r="AH5129" s="306"/>
      <c r="AI5129" s="305"/>
      <c r="AJ5129" s="305"/>
      <c r="AK5129" s="307"/>
      <c r="AL5129" s="308"/>
    </row>
    <row r="5130" spans="34:38" ht="14.4">
      <c r="AH5130" s="306"/>
      <c r="AI5130" s="305"/>
      <c r="AJ5130" s="305"/>
      <c r="AK5130" s="307"/>
      <c r="AL5130" s="308"/>
    </row>
    <row r="5131" spans="34:38" ht="14.4">
      <c r="AH5131" s="306"/>
      <c r="AI5131" s="305"/>
      <c r="AJ5131" s="305"/>
      <c r="AK5131" s="307"/>
      <c r="AL5131" s="308"/>
    </row>
    <row r="5132" spans="34:38" ht="14.4">
      <c r="AH5132" s="306"/>
      <c r="AI5132" s="305"/>
      <c r="AJ5132" s="305"/>
      <c r="AK5132" s="307"/>
      <c r="AL5132" s="308"/>
    </row>
    <row r="5133" spans="34:38" ht="14.4">
      <c r="AH5133" s="306"/>
      <c r="AI5133" s="305"/>
      <c r="AJ5133" s="305"/>
      <c r="AK5133" s="307"/>
      <c r="AL5133" s="308"/>
    </row>
    <row r="5134" spans="34:38" ht="14.4">
      <c r="AH5134" s="306"/>
      <c r="AI5134" s="305"/>
      <c r="AJ5134" s="305"/>
      <c r="AK5134" s="307"/>
      <c r="AL5134" s="308"/>
    </row>
    <row r="5135" spans="34:38" ht="14.4">
      <c r="AH5135" s="306"/>
      <c r="AI5135" s="305"/>
      <c r="AJ5135" s="305"/>
      <c r="AK5135" s="307"/>
      <c r="AL5135" s="308"/>
    </row>
    <row r="5136" spans="34:38" ht="14.4">
      <c r="AH5136" s="306"/>
      <c r="AI5136" s="305"/>
      <c r="AJ5136" s="305"/>
      <c r="AK5136" s="307"/>
      <c r="AL5136" s="308"/>
    </row>
    <row r="5137" spans="34:38" ht="14.4">
      <c r="AH5137" s="306"/>
      <c r="AI5137" s="305"/>
      <c r="AJ5137" s="305"/>
      <c r="AK5137" s="307"/>
      <c r="AL5137" s="308"/>
    </row>
    <row r="5138" spans="34:38" ht="14.4">
      <c r="AH5138" s="306"/>
      <c r="AI5138" s="305"/>
      <c r="AJ5138" s="305"/>
      <c r="AK5138" s="307"/>
      <c r="AL5138" s="308"/>
    </row>
    <row r="5139" spans="34:38" ht="14.4">
      <c r="AH5139" s="306"/>
      <c r="AI5139" s="305"/>
      <c r="AJ5139" s="305"/>
      <c r="AK5139" s="307"/>
      <c r="AL5139" s="308"/>
    </row>
    <row r="5140" spans="34:38" ht="14.4">
      <c r="AH5140" s="306"/>
      <c r="AI5140" s="305"/>
      <c r="AJ5140" s="305"/>
      <c r="AK5140" s="307"/>
      <c r="AL5140" s="308"/>
    </row>
    <row r="5141" spans="34:38" ht="14.4">
      <c r="AH5141" s="306"/>
      <c r="AI5141" s="305"/>
      <c r="AJ5141" s="305"/>
      <c r="AK5141" s="307"/>
      <c r="AL5141" s="308"/>
    </row>
    <row r="5142" spans="34:38" ht="14.4">
      <c r="AH5142" s="306"/>
      <c r="AI5142" s="305"/>
      <c r="AJ5142" s="305"/>
      <c r="AK5142" s="307"/>
      <c r="AL5142" s="308"/>
    </row>
    <row r="5143" spans="34:38" ht="14.4">
      <c r="AH5143" s="306"/>
      <c r="AI5143" s="305"/>
      <c r="AJ5143" s="305"/>
      <c r="AK5143" s="307"/>
      <c r="AL5143" s="308"/>
    </row>
    <row r="5144" spans="34:38" ht="14.4">
      <c r="AH5144" s="306"/>
      <c r="AI5144" s="305"/>
      <c r="AJ5144" s="305"/>
      <c r="AK5144" s="307"/>
      <c r="AL5144" s="308"/>
    </row>
    <row r="5145" spans="34:38" ht="14.4">
      <c r="AH5145" s="306"/>
      <c r="AI5145" s="305"/>
      <c r="AJ5145" s="305"/>
      <c r="AK5145" s="307"/>
      <c r="AL5145" s="308"/>
    </row>
    <row r="5146" spans="34:38" ht="14.4">
      <c r="AH5146" s="306"/>
      <c r="AI5146" s="305"/>
      <c r="AJ5146" s="305"/>
      <c r="AK5146" s="307"/>
      <c r="AL5146" s="308"/>
    </row>
    <row r="5147" spans="34:38" ht="14.4">
      <c r="AH5147" s="306"/>
      <c r="AI5147" s="305"/>
      <c r="AJ5147" s="305"/>
      <c r="AK5147" s="307"/>
      <c r="AL5147" s="308"/>
    </row>
    <row r="5148" spans="34:38" ht="14.4">
      <c r="AH5148" s="306"/>
      <c r="AI5148" s="305"/>
      <c r="AJ5148" s="305"/>
      <c r="AK5148" s="307"/>
      <c r="AL5148" s="308"/>
    </row>
    <row r="5149" spans="34:38" ht="14.4">
      <c r="AH5149" s="306"/>
      <c r="AI5149" s="305"/>
      <c r="AJ5149" s="305"/>
      <c r="AK5149" s="307"/>
      <c r="AL5149" s="308"/>
    </row>
    <row r="5150" spans="34:38" ht="14.4">
      <c r="AH5150" s="306"/>
      <c r="AI5150" s="305"/>
      <c r="AJ5150" s="305"/>
      <c r="AK5150" s="307"/>
      <c r="AL5150" s="308"/>
    </row>
    <row r="5151" spans="34:38" ht="14.4">
      <c r="AH5151" s="306"/>
      <c r="AI5151" s="305"/>
      <c r="AJ5151" s="305"/>
      <c r="AK5151" s="307"/>
      <c r="AL5151" s="308"/>
    </row>
    <row r="5152" spans="34:38" ht="14.4">
      <c r="AH5152" s="306"/>
      <c r="AI5152" s="305"/>
      <c r="AJ5152" s="305"/>
      <c r="AK5152" s="307"/>
      <c r="AL5152" s="308"/>
    </row>
    <row r="5153" spans="34:38" ht="14.4">
      <c r="AH5153" s="306"/>
      <c r="AI5153" s="305"/>
      <c r="AJ5153" s="305"/>
      <c r="AK5153" s="307"/>
      <c r="AL5153" s="308"/>
    </row>
    <row r="5154" spans="34:38" ht="14.4">
      <c r="AH5154" s="306"/>
      <c r="AI5154" s="305"/>
      <c r="AJ5154" s="305"/>
      <c r="AK5154" s="307"/>
      <c r="AL5154" s="308"/>
    </row>
    <row r="5155" spans="34:38" ht="14.4">
      <c r="AH5155" s="306"/>
      <c r="AI5155" s="305"/>
      <c r="AJ5155" s="305"/>
      <c r="AK5155" s="307"/>
      <c r="AL5155" s="308"/>
    </row>
    <row r="5156" spans="34:38" ht="14.4">
      <c r="AH5156" s="306"/>
      <c r="AI5156" s="305"/>
      <c r="AJ5156" s="305"/>
      <c r="AK5156" s="307"/>
      <c r="AL5156" s="308"/>
    </row>
    <row r="5157" spans="34:38" ht="14.4">
      <c r="AH5157" s="306"/>
      <c r="AI5157" s="305"/>
      <c r="AJ5157" s="305"/>
      <c r="AK5157" s="307"/>
      <c r="AL5157" s="308"/>
    </row>
    <row r="5158" spans="34:38" ht="14.4">
      <c r="AH5158" s="306"/>
      <c r="AI5158" s="305"/>
      <c r="AJ5158" s="305"/>
      <c r="AK5158" s="307"/>
      <c r="AL5158" s="308"/>
    </row>
    <row r="5159" spans="34:38" ht="14.4">
      <c r="AH5159" s="306"/>
      <c r="AI5159" s="305"/>
      <c r="AJ5159" s="305"/>
      <c r="AK5159" s="307"/>
      <c r="AL5159" s="308"/>
    </row>
    <row r="5160" spans="34:38" ht="14.4">
      <c r="AH5160" s="306"/>
      <c r="AI5160" s="305"/>
      <c r="AJ5160" s="305"/>
      <c r="AK5160" s="307"/>
      <c r="AL5160" s="308"/>
    </row>
    <row r="5161" spans="34:38" ht="14.4">
      <c r="AH5161" s="306"/>
      <c r="AI5161" s="305"/>
      <c r="AJ5161" s="305"/>
      <c r="AK5161" s="307"/>
      <c r="AL5161" s="308"/>
    </row>
    <row r="5162" spans="34:38" ht="14.4">
      <c r="AH5162" s="306"/>
      <c r="AI5162" s="305"/>
      <c r="AJ5162" s="305"/>
      <c r="AK5162" s="307"/>
      <c r="AL5162" s="308"/>
    </row>
    <row r="5163" spans="34:38" ht="14.4">
      <c r="AH5163" s="306"/>
      <c r="AI5163" s="305"/>
      <c r="AJ5163" s="305"/>
      <c r="AK5163" s="307"/>
      <c r="AL5163" s="308"/>
    </row>
    <row r="5164" spans="34:38" ht="14.4">
      <c r="AH5164" s="306"/>
      <c r="AI5164" s="305"/>
      <c r="AJ5164" s="305"/>
      <c r="AK5164" s="307"/>
      <c r="AL5164" s="308"/>
    </row>
    <row r="5165" spans="34:38" ht="14.4">
      <c r="AH5165" s="306"/>
      <c r="AI5165" s="305"/>
      <c r="AJ5165" s="305"/>
      <c r="AK5165" s="307"/>
      <c r="AL5165" s="308"/>
    </row>
    <row r="5166" spans="34:38" ht="14.4">
      <c r="AH5166" s="306"/>
      <c r="AI5166" s="305"/>
      <c r="AJ5166" s="305"/>
      <c r="AK5166" s="307"/>
      <c r="AL5166" s="308"/>
    </row>
    <row r="5167" spans="34:38" ht="14.4">
      <c r="AH5167" s="306"/>
      <c r="AI5167" s="305"/>
      <c r="AJ5167" s="305"/>
      <c r="AK5167" s="307"/>
      <c r="AL5167" s="308"/>
    </row>
    <row r="5168" spans="34:38" ht="14.4">
      <c r="AH5168" s="306"/>
      <c r="AI5168" s="305"/>
      <c r="AJ5168" s="305"/>
      <c r="AK5168" s="307"/>
      <c r="AL5168" s="308"/>
    </row>
    <row r="5169" spans="34:38" ht="14.4">
      <c r="AH5169" s="306"/>
      <c r="AI5169" s="305"/>
      <c r="AJ5169" s="305"/>
      <c r="AK5169" s="307"/>
      <c r="AL5169" s="308"/>
    </row>
    <row r="5170" spans="34:38" ht="14.4">
      <c r="AH5170" s="306"/>
      <c r="AI5170" s="305"/>
      <c r="AJ5170" s="305"/>
      <c r="AK5170" s="307"/>
      <c r="AL5170" s="308"/>
    </row>
    <row r="5171" spans="34:38" ht="14.4">
      <c r="AH5171" s="306"/>
      <c r="AI5171" s="305"/>
      <c r="AJ5171" s="305"/>
      <c r="AK5171" s="307"/>
      <c r="AL5171" s="308"/>
    </row>
    <row r="5172" spans="34:38" ht="14.4">
      <c r="AH5172" s="306"/>
      <c r="AI5172" s="305"/>
      <c r="AJ5172" s="305"/>
      <c r="AK5172" s="307"/>
      <c r="AL5172" s="308"/>
    </row>
    <row r="5173" spans="34:38" ht="14.4">
      <c r="AH5173" s="306"/>
      <c r="AI5173" s="305"/>
      <c r="AJ5173" s="305"/>
      <c r="AK5173" s="307"/>
      <c r="AL5173" s="308"/>
    </row>
    <row r="5174" spans="34:38" ht="14.4">
      <c r="AH5174" s="306"/>
      <c r="AI5174" s="305"/>
      <c r="AJ5174" s="305"/>
      <c r="AK5174" s="307"/>
      <c r="AL5174" s="308"/>
    </row>
    <row r="5175" spans="34:38" ht="14.4">
      <c r="AH5175" s="306"/>
      <c r="AI5175" s="305"/>
      <c r="AJ5175" s="305"/>
      <c r="AK5175" s="307"/>
      <c r="AL5175" s="308"/>
    </row>
    <row r="5176" spans="34:38" ht="14.4">
      <c r="AH5176" s="306"/>
      <c r="AI5176" s="305"/>
      <c r="AJ5176" s="305"/>
      <c r="AK5176" s="307"/>
      <c r="AL5176" s="308"/>
    </row>
    <row r="5177" spans="34:38" ht="14.4">
      <c r="AH5177" s="306"/>
      <c r="AI5177" s="305"/>
      <c r="AJ5177" s="305"/>
      <c r="AK5177" s="307"/>
      <c r="AL5177" s="308"/>
    </row>
    <row r="5178" spans="34:38" ht="14.4">
      <c r="AH5178" s="306"/>
      <c r="AI5178" s="305"/>
      <c r="AJ5178" s="305"/>
      <c r="AK5178" s="307"/>
      <c r="AL5178" s="308"/>
    </row>
    <row r="5179" spans="34:38" ht="14.4">
      <c r="AH5179" s="306"/>
      <c r="AI5179" s="305"/>
      <c r="AJ5179" s="305"/>
      <c r="AK5179" s="307"/>
      <c r="AL5179" s="308"/>
    </row>
    <row r="5180" spans="34:38" ht="14.4">
      <c r="AH5180" s="306"/>
      <c r="AI5180" s="305"/>
      <c r="AJ5180" s="305"/>
      <c r="AK5180" s="307"/>
      <c r="AL5180" s="308"/>
    </row>
    <row r="5181" spans="34:38" ht="14.4">
      <c r="AH5181" s="306"/>
      <c r="AI5181" s="305"/>
      <c r="AJ5181" s="305"/>
      <c r="AK5181" s="307"/>
      <c r="AL5181" s="308"/>
    </row>
    <row r="5182" spans="34:38" ht="14.4">
      <c r="AH5182" s="306"/>
      <c r="AI5182" s="305"/>
      <c r="AJ5182" s="305"/>
      <c r="AK5182" s="307"/>
      <c r="AL5182" s="308"/>
    </row>
    <row r="5183" spans="34:38" ht="14.4">
      <c r="AH5183" s="306"/>
      <c r="AI5183" s="305"/>
      <c r="AJ5183" s="305"/>
      <c r="AK5183" s="307"/>
      <c r="AL5183" s="308"/>
    </row>
    <row r="5184" spans="34:38" ht="14.4">
      <c r="AH5184" s="306"/>
      <c r="AI5184" s="305"/>
      <c r="AJ5184" s="305"/>
      <c r="AK5184" s="307"/>
      <c r="AL5184" s="308"/>
    </row>
    <row r="5185" spans="34:38" ht="14.4">
      <c r="AH5185" s="306"/>
      <c r="AI5185" s="305"/>
      <c r="AJ5185" s="305"/>
      <c r="AK5185" s="307"/>
      <c r="AL5185" s="308"/>
    </row>
    <row r="5186" spans="34:38" ht="14.4">
      <c r="AH5186" s="306"/>
      <c r="AI5186" s="305"/>
      <c r="AJ5186" s="305"/>
      <c r="AK5186" s="307"/>
      <c r="AL5186" s="308"/>
    </row>
    <row r="5187" spans="34:38" ht="14.4">
      <c r="AH5187" s="306"/>
      <c r="AI5187" s="305"/>
      <c r="AJ5187" s="305"/>
      <c r="AK5187" s="307"/>
      <c r="AL5187" s="308"/>
    </row>
    <row r="5188" spans="34:38" ht="14.4">
      <c r="AH5188" s="306"/>
      <c r="AI5188" s="305"/>
      <c r="AJ5188" s="305"/>
      <c r="AK5188" s="307"/>
      <c r="AL5188" s="308"/>
    </row>
    <row r="5189" spans="34:38" ht="14.4">
      <c r="AH5189" s="306"/>
      <c r="AI5189" s="305"/>
      <c r="AJ5189" s="305"/>
      <c r="AK5189" s="307"/>
      <c r="AL5189" s="308"/>
    </row>
    <row r="5190" spans="34:38" ht="14.4">
      <c r="AH5190" s="306"/>
      <c r="AI5190" s="305"/>
      <c r="AJ5190" s="305"/>
      <c r="AK5190" s="307"/>
      <c r="AL5190" s="308"/>
    </row>
    <row r="5191" spans="34:38" ht="14.4">
      <c r="AH5191" s="306"/>
      <c r="AI5191" s="305"/>
      <c r="AJ5191" s="305"/>
      <c r="AK5191" s="307"/>
      <c r="AL5191" s="308"/>
    </row>
    <row r="5192" spans="34:38" ht="14.4">
      <c r="AH5192" s="306"/>
      <c r="AI5192" s="305"/>
      <c r="AJ5192" s="305"/>
      <c r="AK5192" s="307"/>
      <c r="AL5192" s="308"/>
    </row>
    <row r="5193" spans="34:38" ht="14.4">
      <c r="AH5193" s="306"/>
      <c r="AI5193" s="305"/>
      <c r="AJ5193" s="305"/>
      <c r="AK5193" s="307"/>
      <c r="AL5193" s="308"/>
    </row>
    <row r="5194" spans="34:38" ht="14.4">
      <c r="AH5194" s="306"/>
      <c r="AI5194" s="305"/>
      <c r="AJ5194" s="305"/>
      <c r="AK5194" s="307"/>
      <c r="AL5194" s="308"/>
    </row>
    <row r="5195" spans="34:38" ht="14.4">
      <c r="AH5195" s="306"/>
      <c r="AI5195" s="305"/>
      <c r="AJ5195" s="305"/>
      <c r="AK5195" s="307"/>
      <c r="AL5195" s="308"/>
    </row>
    <row r="5196" spans="34:38" ht="14.4">
      <c r="AH5196" s="306"/>
      <c r="AI5196" s="305"/>
      <c r="AJ5196" s="305"/>
      <c r="AK5196" s="307"/>
      <c r="AL5196" s="308"/>
    </row>
    <row r="5197" spans="34:38" ht="14.4">
      <c r="AH5197" s="306"/>
      <c r="AI5197" s="305"/>
      <c r="AJ5197" s="305"/>
      <c r="AK5197" s="307"/>
      <c r="AL5197" s="308"/>
    </row>
    <row r="5198" spans="34:38" ht="14.4">
      <c r="AH5198" s="306"/>
      <c r="AI5198" s="305"/>
      <c r="AJ5198" s="305"/>
      <c r="AK5198" s="307"/>
      <c r="AL5198" s="308"/>
    </row>
    <row r="5199" spans="34:38" ht="14.4">
      <c r="AH5199" s="306"/>
      <c r="AI5199" s="305"/>
      <c r="AJ5199" s="305"/>
      <c r="AK5199" s="307"/>
      <c r="AL5199" s="308"/>
    </row>
    <row r="5200" spans="34:38" ht="14.4">
      <c r="AH5200" s="306"/>
      <c r="AI5200" s="305"/>
      <c r="AJ5200" s="305"/>
      <c r="AK5200" s="307"/>
      <c r="AL5200" s="308"/>
    </row>
    <row r="5201" spans="34:38" ht="14.4">
      <c r="AH5201" s="306"/>
      <c r="AI5201" s="305"/>
      <c r="AJ5201" s="305"/>
      <c r="AK5201" s="307"/>
      <c r="AL5201" s="308"/>
    </row>
    <row r="5202" spans="34:38" ht="14.4">
      <c r="AH5202" s="306"/>
      <c r="AI5202" s="305"/>
      <c r="AJ5202" s="305"/>
      <c r="AK5202" s="307"/>
      <c r="AL5202" s="308"/>
    </row>
    <row r="5203" spans="34:38" ht="14.4">
      <c r="AH5203" s="306"/>
      <c r="AI5203" s="305"/>
      <c r="AJ5203" s="305"/>
      <c r="AK5203" s="307"/>
      <c r="AL5203" s="308"/>
    </row>
    <row r="5204" spans="34:38" ht="14.4">
      <c r="AH5204" s="306"/>
      <c r="AI5204" s="305"/>
      <c r="AJ5204" s="305"/>
      <c r="AK5204" s="307"/>
      <c r="AL5204" s="308"/>
    </row>
    <row r="5205" spans="34:38" ht="14.4">
      <c r="AH5205" s="306"/>
      <c r="AI5205" s="305"/>
      <c r="AJ5205" s="305"/>
      <c r="AK5205" s="307"/>
      <c r="AL5205" s="308"/>
    </row>
    <row r="5206" spans="34:38" ht="14.4">
      <c r="AH5206" s="306"/>
      <c r="AI5206" s="305"/>
      <c r="AJ5206" s="305"/>
      <c r="AK5206" s="307"/>
      <c r="AL5206" s="308"/>
    </row>
    <row r="5207" spans="34:38" ht="14.4">
      <c r="AH5207" s="306"/>
      <c r="AI5207" s="305"/>
      <c r="AJ5207" s="305"/>
      <c r="AK5207" s="307"/>
      <c r="AL5207" s="308"/>
    </row>
    <row r="5208" spans="34:38" ht="14.4">
      <c r="AH5208" s="306"/>
      <c r="AI5208" s="305"/>
      <c r="AJ5208" s="305"/>
      <c r="AK5208" s="307"/>
      <c r="AL5208" s="308"/>
    </row>
    <row r="5209" spans="34:38" ht="14.4">
      <c r="AH5209" s="306"/>
      <c r="AI5209" s="305"/>
      <c r="AJ5209" s="305"/>
      <c r="AK5209" s="307"/>
      <c r="AL5209" s="308"/>
    </row>
    <row r="5210" spans="34:38" ht="14.4">
      <c r="AH5210" s="306"/>
      <c r="AI5210" s="305"/>
      <c r="AJ5210" s="305"/>
      <c r="AK5210" s="307"/>
      <c r="AL5210" s="308"/>
    </row>
    <row r="5211" spans="34:38" ht="14.4">
      <c r="AH5211" s="306"/>
      <c r="AI5211" s="305"/>
      <c r="AJ5211" s="305"/>
      <c r="AK5211" s="307"/>
      <c r="AL5211" s="308"/>
    </row>
    <row r="5212" spans="34:38" ht="14.4">
      <c r="AH5212" s="306"/>
      <c r="AI5212" s="305"/>
      <c r="AJ5212" s="305"/>
      <c r="AK5212" s="307"/>
      <c r="AL5212" s="308"/>
    </row>
    <row r="5213" spans="34:38" ht="14.4">
      <c r="AH5213" s="306"/>
      <c r="AI5213" s="305"/>
      <c r="AJ5213" s="305"/>
      <c r="AK5213" s="307"/>
      <c r="AL5213" s="308"/>
    </row>
    <row r="5214" spans="34:38" ht="14.4">
      <c r="AH5214" s="306"/>
      <c r="AI5214" s="305"/>
      <c r="AJ5214" s="305"/>
      <c r="AK5214" s="307"/>
      <c r="AL5214" s="308"/>
    </row>
    <row r="5215" spans="34:38" ht="14.4">
      <c r="AH5215" s="306"/>
      <c r="AI5215" s="305"/>
      <c r="AJ5215" s="305"/>
      <c r="AK5215" s="307"/>
      <c r="AL5215" s="308"/>
    </row>
    <row r="5216" spans="34:38" ht="14.4">
      <c r="AH5216" s="306"/>
      <c r="AI5216" s="305"/>
      <c r="AJ5216" s="305"/>
      <c r="AK5216" s="307"/>
      <c r="AL5216" s="308"/>
    </row>
    <row r="5217" spans="34:38" ht="14.4">
      <c r="AH5217" s="306"/>
      <c r="AI5217" s="305"/>
      <c r="AJ5217" s="305"/>
      <c r="AK5217" s="307"/>
      <c r="AL5217" s="308"/>
    </row>
    <row r="5218" spans="34:38" ht="14.4">
      <c r="AH5218" s="306"/>
      <c r="AI5218" s="305"/>
      <c r="AJ5218" s="305"/>
      <c r="AK5218" s="307"/>
      <c r="AL5218" s="308"/>
    </row>
    <row r="5219" spans="34:38" ht="14.4">
      <c r="AH5219" s="306"/>
      <c r="AI5219" s="305"/>
      <c r="AJ5219" s="305"/>
      <c r="AK5219" s="307"/>
      <c r="AL5219" s="308"/>
    </row>
    <row r="5220" spans="34:38" ht="14.4">
      <c r="AH5220" s="306"/>
      <c r="AI5220" s="305"/>
      <c r="AJ5220" s="305"/>
      <c r="AK5220" s="307"/>
      <c r="AL5220" s="308"/>
    </row>
    <row r="5221" spans="34:38" ht="14.4">
      <c r="AH5221" s="306"/>
      <c r="AI5221" s="305"/>
      <c r="AJ5221" s="305"/>
      <c r="AK5221" s="307"/>
      <c r="AL5221" s="308"/>
    </row>
    <row r="5222" spans="34:38" ht="14.4">
      <c r="AH5222" s="306"/>
      <c r="AI5222" s="305"/>
      <c r="AJ5222" s="305"/>
      <c r="AK5222" s="307"/>
      <c r="AL5222" s="308"/>
    </row>
    <row r="5223" spans="34:38" ht="14.4">
      <c r="AH5223" s="306"/>
      <c r="AI5223" s="305"/>
      <c r="AJ5223" s="305"/>
      <c r="AK5223" s="307"/>
      <c r="AL5223" s="308"/>
    </row>
    <row r="5224" spans="34:38" ht="14.4">
      <c r="AH5224" s="306"/>
      <c r="AI5224" s="305"/>
      <c r="AJ5224" s="305"/>
      <c r="AK5224" s="307"/>
      <c r="AL5224" s="308"/>
    </row>
    <row r="5225" spans="34:38" ht="14.4">
      <c r="AH5225" s="306"/>
      <c r="AI5225" s="305"/>
      <c r="AJ5225" s="305"/>
      <c r="AK5225" s="307"/>
      <c r="AL5225" s="308"/>
    </row>
    <row r="5226" spans="34:38" ht="14.4">
      <c r="AH5226" s="306"/>
      <c r="AI5226" s="305"/>
      <c r="AJ5226" s="305"/>
      <c r="AK5226" s="307"/>
      <c r="AL5226" s="308"/>
    </row>
    <row r="5227" spans="34:38" ht="14.4">
      <c r="AH5227" s="306"/>
      <c r="AI5227" s="305"/>
      <c r="AJ5227" s="305"/>
      <c r="AK5227" s="307"/>
      <c r="AL5227" s="308"/>
    </row>
    <row r="5228" spans="34:38" ht="14.4">
      <c r="AH5228" s="306"/>
      <c r="AI5228" s="305"/>
      <c r="AJ5228" s="305"/>
      <c r="AK5228" s="307"/>
      <c r="AL5228" s="308"/>
    </row>
    <row r="5229" spans="34:38" ht="14.4">
      <c r="AH5229" s="306"/>
      <c r="AI5229" s="305"/>
      <c r="AJ5229" s="305"/>
      <c r="AK5229" s="307"/>
      <c r="AL5229" s="308"/>
    </row>
    <row r="5230" spans="34:38" ht="14.4">
      <c r="AH5230" s="306"/>
      <c r="AI5230" s="305"/>
      <c r="AJ5230" s="305"/>
      <c r="AK5230" s="307"/>
      <c r="AL5230" s="308"/>
    </row>
    <row r="5231" spans="34:38" ht="14.4">
      <c r="AH5231" s="306"/>
      <c r="AI5231" s="305"/>
      <c r="AJ5231" s="305"/>
      <c r="AK5231" s="307"/>
      <c r="AL5231" s="308"/>
    </row>
    <row r="5232" spans="34:38" ht="14.4">
      <c r="AH5232" s="306"/>
      <c r="AI5232" s="305"/>
      <c r="AJ5232" s="305"/>
      <c r="AK5232" s="307"/>
      <c r="AL5232" s="308"/>
    </row>
    <row r="5233" spans="34:38" ht="14.4">
      <c r="AH5233" s="306"/>
      <c r="AI5233" s="305"/>
      <c r="AJ5233" s="305"/>
      <c r="AK5233" s="307"/>
      <c r="AL5233" s="308"/>
    </row>
    <row r="5234" spans="34:38" ht="14.4">
      <c r="AH5234" s="306"/>
      <c r="AI5234" s="305"/>
      <c r="AJ5234" s="305"/>
      <c r="AK5234" s="307"/>
      <c r="AL5234" s="308"/>
    </row>
    <row r="5235" spans="34:38" ht="14.4">
      <c r="AH5235" s="306"/>
      <c r="AI5235" s="305"/>
      <c r="AJ5235" s="305"/>
      <c r="AK5235" s="307"/>
      <c r="AL5235" s="308"/>
    </row>
    <row r="5236" spans="34:38" ht="14.4">
      <c r="AH5236" s="306"/>
      <c r="AI5236" s="305"/>
      <c r="AJ5236" s="305"/>
      <c r="AK5236" s="307"/>
      <c r="AL5236" s="308"/>
    </row>
    <row r="5237" spans="34:38" ht="14.4">
      <c r="AH5237" s="306"/>
      <c r="AI5237" s="305"/>
      <c r="AJ5237" s="305"/>
      <c r="AK5237" s="307"/>
      <c r="AL5237" s="308"/>
    </row>
    <row r="5238" spans="34:38" ht="14.4">
      <c r="AH5238" s="306"/>
      <c r="AI5238" s="305"/>
      <c r="AJ5238" s="305"/>
      <c r="AK5238" s="307"/>
      <c r="AL5238" s="308"/>
    </row>
    <row r="5239" spans="34:38" ht="14.4">
      <c r="AH5239" s="306"/>
      <c r="AI5239" s="305"/>
      <c r="AJ5239" s="305"/>
      <c r="AK5239" s="307"/>
      <c r="AL5239" s="308"/>
    </row>
    <row r="5240" spans="34:38" ht="14.4">
      <c r="AH5240" s="306"/>
      <c r="AI5240" s="305"/>
      <c r="AJ5240" s="305"/>
      <c r="AK5240" s="307"/>
      <c r="AL5240" s="308"/>
    </row>
    <row r="5241" spans="34:38" ht="14.4">
      <c r="AH5241" s="306"/>
      <c r="AI5241" s="305"/>
      <c r="AJ5241" s="305"/>
      <c r="AK5241" s="307"/>
      <c r="AL5241" s="308"/>
    </row>
    <row r="5242" spans="34:38" ht="14.4">
      <c r="AH5242" s="306"/>
      <c r="AI5242" s="305"/>
      <c r="AJ5242" s="305"/>
      <c r="AK5242" s="307"/>
      <c r="AL5242" s="308"/>
    </row>
    <row r="5243" spans="34:38" ht="14.4">
      <c r="AH5243" s="306"/>
      <c r="AI5243" s="305"/>
      <c r="AJ5243" s="305"/>
      <c r="AK5243" s="307"/>
      <c r="AL5243" s="308"/>
    </row>
    <row r="5244" spans="34:38" ht="14.4">
      <c r="AH5244" s="306"/>
      <c r="AI5244" s="305"/>
      <c r="AJ5244" s="305"/>
      <c r="AK5244" s="307"/>
      <c r="AL5244" s="308"/>
    </row>
    <row r="5245" spans="34:38" ht="14.4">
      <c r="AH5245" s="306"/>
      <c r="AI5245" s="305"/>
      <c r="AJ5245" s="305"/>
      <c r="AK5245" s="307"/>
      <c r="AL5245" s="308"/>
    </row>
    <row r="5246" spans="34:38" ht="14.4">
      <c r="AH5246" s="306"/>
      <c r="AI5246" s="305"/>
      <c r="AJ5246" s="305"/>
      <c r="AK5246" s="307"/>
      <c r="AL5246" s="308"/>
    </row>
    <row r="5247" spans="34:38" ht="14.4">
      <c r="AH5247" s="306"/>
      <c r="AI5247" s="305"/>
      <c r="AJ5247" s="305"/>
      <c r="AK5247" s="307"/>
      <c r="AL5247" s="308"/>
    </row>
    <row r="5248" spans="34:38" ht="14.4">
      <c r="AH5248" s="306"/>
      <c r="AI5248" s="305"/>
      <c r="AJ5248" s="305"/>
      <c r="AK5248" s="307"/>
      <c r="AL5248" s="308"/>
    </row>
    <row r="5249" spans="34:38" ht="14.4">
      <c r="AH5249" s="306"/>
      <c r="AI5249" s="305"/>
      <c r="AJ5249" s="305"/>
      <c r="AK5249" s="307"/>
      <c r="AL5249" s="308"/>
    </row>
    <row r="5250" spans="34:38" ht="14.4">
      <c r="AH5250" s="306"/>
      <c r="AI5250" s="305"/>
      <c r="AJ5250" s="305"/>
      <c r="AK5250" s="307"/>
      <c r="AL5250" s="308"/>
    </row>
    <row r="5251" spans="34:38" ht="14.4">
      <c r="AH5251" s="306"/>
      <c r="AI5251" s="305"/>
      <c r="AJ5251" s="305"/>
      <c r="AK5251" s="307"/>
      <c r="AL5251" s="308"/>
    </row>
    <row r="5252" spans="34:38" ht="14.4">
      <c r="AH5252" s="306"/>
      <c r="AI5252" s="305"/>
      <c r="AJ5252" s="305"/>
      <c r="AK5252" s="307"/>
      <c r="AL5252" s="308"/>
    </row>
    <row r="5253" spans="34:38" ht="14.4">
      <c r="AH5253" s="306"/>
      <c r="AI5253" s="305"/>
      <c r="AJ5253" s="305"/>
      <c r="AK5253" s="307"/>
      <c r="AL5253" s="308"/>
    </row>
    <row r="5254" spans="34:38" ht="14.4">
      <c r="AH5254" s="306"/>
      <c r="AI5254" s="305"/>
      <c r="AJ5254" s="305"/>
      <c r="AK5254" s="307"/>
      <c r="AL5254" s="308"/>
    </row>
    <row r="5255" spans="34:38" ht="14.4">
      <c r="AH5255" s="306"/>
      <c r="AI5255" s="305"/>
      <c r="AJ5255" s="305"/>
      <c r="AK5255" s="307"/>
      <c r="AL5255" s="308"/>
    </row>
    <row r="5256" spans="34:38" ht="14.4">
      <c r="AH5256" s="306"/>
      <c r="AI5256" s="305"/>
      <c r="AJ5256" s="305"/>
      <c r="AK5256" s="307"/>
      <c r="AL5256" s="308"/>
    </row>
    <row r="5257" spans="34:38" ht="14.4">
      <c r="AH5257" s="306"/>
      <c r="AI5257" s="305"/>
      <c r="AJ5257" s="305"/>
      <c r="AK5257" s="307"/>
      <c r="AL5257" s="308"/>
    </row>
    <row r="5258" spans="34:38" ht="14.4">
      <c r="AH5258" s="306"/>
      <c r="AI5258" s="305"/>
      <c r="AJ5258" s="305"/>
      <c r="AK5258" s="307"/>
      <c r="AL5258" s="308"/>
    </row>
    <row r="5259" spans="34:38" ht="14.4">
      <c r="AH5259" s="306"/>
      <c r="AI5259" s="305"/>
      <c r="AJ5259" s="305"/>
      <c r="AK5259" s="307"/>
      <c r="AL5259" s="308"/>
    </row>
    <row r="5260" spans="34:38" ht="14.4">
      <c r="AH5260" s="306"/>
      <c r="AI5260" s="305"/>
      <c r="AJ5260" s="305"/>
      <c r="AK5260" s="307"/>
      <c r="AL5260" s="308"/>
    </row>
    <row r="5261" spans="34:38" ht="14.4">
      <c r="AH5261" s="306"/>
      <c r="AI5261" s="305"/>
      <c r="AJ5261" s="305"/>
      <c r="AK5261" s="307"/>
      <c r="AL5261" s="308"/>
    </row>
    <row r="5262" spans="34:38" ht="14.4">
      <c r="AH5262" s="306"/>
      <c r="AI5262" s="305"/>
      <c r="AJ5262" s="305"/>
      <c r="AK5262" s="307"/>
      <c r="AL5262" s="308"/>
    </row>
    <row r="5263" spans="34:38" ht="14.4">
      <c r="AH5263" s="306"/>
      <c r="AI5263" s="305"/>
      <c r="AJ5263" s="305"/>
      <c r="AK5263" s="307"/>
      <c r="AL5263" s="308"/>
    </row>
    <row r="5264" spans="34:38" ht="14.4">
      <c r="AH5264" s="306"/>
      <c r="AI5264" s="305"/>
      <c r="AJ5264" s="305"/>
      <c r="AK5264" s="307"/>
      <c r="AL5264" s="308"/>
    </row>
    <row r="5265" spans="34:38" ht="14.4">
      <c r="AH5265" s="306"/>
      <c r="AI5265" s="305"/>
      <c r="AJ5265" s="305"/>
      <c r="AK5265" s="307"/>
      <c r="AL5265" s="308"/>
    </row>
    <row r="5266" spans="34:38" ht="14.4">
      <c r="AH5266" s="306"/>
      <c r="AI5266" s="305"/>
      <c r="AJ5266" s="305"/>
      <c r="AK5266" s="307"/>
      <c r="AL5266" s="308"/>
    </row>
    <row r="5267" spans="34:38" ht="14.4">
      <c r="AH5267" s="306"/>
      <c r="AI5267" s="305"/>
      <c r="AJ5267" s="305"/>
      <c r="AK5267" s="307"/>
      <c r="AL5267" s="308"/>
    </row>
    <row r="5268" spans="34:38" ht="14.4">
      <c r="AH5268" s="306"/>
      <c r="AI5268" s="305"/>
      <c r="AJ5268" s="305"/>
      <c r="AK5268" s="307"/>
      <c r="AL5268" s="308"/>
    </row>
    <row r="5269" spans="34:38" ht="14.4">
      <c r="AH5269" s="306"/>
      <c r="AI5269" s="305"/>
      <c r="AJ5269" s="305"/>
      <c r="AK5269" s="307"/>
      <c r="AL5269" s="308"/>
    </row>
    <row r="5270" spans="34:38" ht="14.4">
      <c r="AH5270" s="306"/>
      <c r="AI5270" s="305"/>
      <c r="AJ5270" s="305"/>
      <c r="AK5270" s="307"/>
      <c r="AL5270" s="308"/>
    </row>
    <row r="5271" spans="34:38" ht="14.4">
      <c r="AH5271" s="306"/>
      <c r="AI5271" s="305"/>
      <c r="AJ5271" s="305"/>
      <c r="AK5271" s="307"/>
      <c r="AL5271" s="308"/>
    </row>
    <row r="5272" spans="34:38" ht="14.4">
      <c r="AH5272" s="306"/>
      <c r="AI5272" s="305"/>
      <c r="AJ5272" s="305"/>
      <c r="AK5272" s="307"/>
      <c r="AL5272" s="308"/>
    </row>
    <row r="5273" spans="34:38" ht="14.4">
      <c r="AH5273" s="306"/>
      <c r="AI5273" s="305"/>
      <c r="AJ5273" s="305"/>
      <c r="AK5273" s="307"/>
      <c r="AL5273" s="308"/>
    </row>
    <row r="5274" spans="34:38" ht="14.4">
      <c r="AH5274" s="306"/>
      <c r="AI5274" s="305"/>
      <c r="AJ5274" s="305"/>
      <c r="AK5274" s="307"/>
      <c r="AL5274" s="308"/>
    </row>
    <row r="5275" spans="34:38" ht="14.4">
      <c r="AH5275" s="306"/>
      <c r="AI5275" s="305"/>
      <c r="AJ5275" s="305"/>
      <c r="AK5275" s="307"/>
      <c r="AL5275" s="308"/>
    </row>
    <row r="5276" spans="34:38" ht="14.4">
      <c r="AH5276" s="306"/>
      <c r="AI5276" s="305"/>
      <c r="AJ5276" s="305"/>
      <c r="AK5276" s="307"/>
      <c r="AL5276" s="308"/>
    </row>
    <row r="5277" spans="34:38" ht="14.4">
      <c r="AH5277" s="306"/>
      <c r="AI5277" s="305"/>
      <c r="AJ5277" s="305"/>
      <c r="AK5277" s="307"/>
      <c r="AL5277" s="308"/>
    </row>
    <row r="5278" spans="34:38" ht="14.4">
      <c r="AH5278" s="306"/>
      <c r="AI5278" s="305"/>
      <c r="AJ5278" s="305"/>
      <c r="AK5278" s="307"/>
      <c r="AL5278" s="308"/>
    </row>
    <row r="5279" spans="34:38" ht="14.4">
      <c r="AH5279" s="306"/>
      <c r="AI5279" s="305"/>
      <c r="AJ5279" s="305"/>
      <c r="AK5279" s="307"/>
      <c r="AL5279" s="308"/>
    </row>
    <row r="5280" spans="34:38" ht="14.4">
      <c r="AH5280" s="306"/>
      <c r="AI5280" s="305"/>
      <c r="AJ5280" s="305"/>
      <c r="AK5280" s="307"/>
      <c r="AL5280" s="308"/>
    </row>
    <row r="5281" spans="34:38" ht="14.4">
      <c r="AH5281" s="306"/>
      <c r="AI5281" s="305"/>
      <c r="AJ5281" s="305"/>
      <c r="AK5281" s="307"/>
      <c r="AL5281" s="308"/>
    </row>
    <row r="5282" spans="34:38" ht="14.4">
      <c r="AH5282" s="306"/>
      <c r="AI5282" s="305"/>
      <c r="AJ5282" s="305"/>
      <c r="AK5282" s="307"/>
      <c r="AL5282" s="308"/>
    </row>
    <row r="5283" spans="34:38" ht="14.4">
      <c r="AH5283" s="306"/>
      <c r="AI5283" s="305"/>
      <c r="AJ5283" s="305"/>
      <c r="AK5283" s="307"/>
      <c r="AL5283" s="308"/>
    </row>
    <row r="5284" spans="34:38" ht="14.4">
      <c r="AH5284" s="306"/>
      <c r="AI5284" s="305"/>
      <c r="AJ5284" s="305"/>
      <c r="AK5284" s="307"/>
      <c r="AL5284" s="308"/>
    </row>
    <row r="5285" spans="34:38" ht="14.4">
      <c r="AH5285" s="306"/>
      <c r="AI5285" s="305"/>
      <c r="AJ5285" s="305"/>
      <c r="AK5285" s="307"/>
      <c r="AL5285" s="308"/>
    </row>
    <row r="5286" spans="34:38" ht="14.4">
      <c r="AH5286" s="306"/>
      <c r="AI5286" s="305"/>
      <c r="AJ5286" s="305"/>
      <c r="AK5286" s="307"/>
      <c r="AL5286" s="308"/>
    </row>
    <row r="5287" spans="34:38" ht="14.4">
      <c r="AH5287" s="306"/>
      <c r="AI5287" s="305"/>
      <c r="AJ5287" s="305"/>
      <c r="AK5287" s="307"/>
      <c r="AL5287" s="308"/>
    </row>
    <row r="5288" spans="34:38" ht="14.4">
      <c r="AH5288" s="306"/>
      <c r="AI5288" s="305"/>
      <c r="AJ5288" s="305"/>
      <c r="AK5288" s="307"/>
      <c r="AL5288" s="308"/>
    </row>
    <row r="5289" spans="34:38" ht="14.4">
      <c r="AH5289" s="306"/>
      <c r="AI5289" s="305"/>
      <c r="AJ5289" s="305"/>
      <c r="AK5289" s="307"/>
      <c r="AL5289" s="308"/>
    </row>
    <row r="5290" spans="34:38" ht="14.4">
      <c r="AH5290" s="306"/>
      <c r="AI5290" s="305"/>
      <c r="AJ5290" s="305"/>
      <c r="AK5290" s="307"/>
      <c r="AL5290" s="308"/>
    </row>
    <row r="5291" spans="34:38" ht="14.4">
      <c r="AH5291" s="306"/>
      <c r="AI5291" s="305"/>
      <c r="AJ5291" s="305"/>
      <c r="AK5291" s="307"/>
      <c r="AL5291" s="308"/>
    </row>
    <row r="5292" spans="34:38" ht="14.4">
      <c r="AH5292" s="306"/>
      <c r="AI5292" s="305"/>
      <c r="AJ5292" s="305"/>
      <c r="AK5292" s="307"/>
      <c r="AL5292" s="308"/>
    </row>
    <row r="5293" spans="34:38" ht="14.4">
      <c r="AH5293" s="306"/>
      <c r="AI5293" s="305"/>
      <c r="AJ5293" s="305"/>
      <c r="AK5293" s="307"/>
      <c r="AL5293" s="308"/>
    </row>
    <row r="5294" spans="34:38" ht="14.4">
      <c r="AH5294" s="306"/>
      <c r="AI5294" s="305"/>
      <c r="AJ5294" s="305"/>
      <c r="AK5294" s="307"/>
      <c r="AL5294" s="308"/>
    </row>
    <row r="5295" spans="34:38" ht="14.4">
      <c r="AH5295" s="306"/>
      <c r="AI5295" s="305"/>
      <c r="AJ5295" s="305"/>
      <c r="AK5295" s="307"/>
      <c r="AL5295" s="308"/>
    </row>
    <row r="5296" spans="34:38" ht="14.4">
      <c r="AH5296" s="306"/>
      <c r="AI5296" s="305"/>
      <c r="AJ5296" s="305"/>
      <c r="AK5296" s="307"/>
      <c r="AL5296" s="308"/>
    </row>
    <row r="5297" spans="34:38" ht="14.4">
      <c r="AH5297" s="306"/>
      <c r="AI5297" s="305"/>
      <c r="AJ5297" s="305"/>
      <c r="AK5297" s="307"/>
      <c r="AL5297" s="308"/>
    </row>
    <row r="5298" spans="34:38" ht="14.4">
      <c r="AH5298" s="306"/>
      <c r="AI5298" s="305"/>
      <c r="AJ5298" s="305"/>
      <c r="AK5298" s="307"/>
      <c r="AL5298" s="308"/>
    </row>
    <row r="5299" spans="34:38" ht="14.4">
      <c r="AH5299" s="306"/>
      <c r="AI5299" s="305"/>
      <c r="AJ5299" s="305"/>
      <c r="AK5299" s="307"/>
      <c r="AL5299" s="308"/>
    </row>
    <row r="5300" spans="34:38" ht="14.4">
      <c r="AH5300" s="306"/>
      <c r="AI5300" s="305"/>
      <c r="AJ5300" s="305"/>
      <c r="AK5300" s="307"/>
      <c r="AL5300" s="308"/>
    </row>
    <row r="5301" spans="34:38" ht="14.4">
      <c r="AH5301" s="306"/>
      <c r="AI5301" s="305"/>
      <c r="AJ5301" s="305"/>
      <c r="AK5301" s="307"/>
      <c r="AL5301" s="308"/>
    </row>
    <row r="5302" spans="34:38" ht="14.4">
      <c r="AH5302" s="306"/>
      <c r="AI5302" s="305"/>
      <c r="AJ5302" s="305"/>
      <c r="AK5302" s="307"/>
      <c r="AL5302" s="308"/>
    </row>
    <row r="5303" spans="34:38" ht="14.4">
      <c r="AH5303" s="306"/>
      <c r="AI5303" s="305"/>
      <c r="AJ5303" s="305"/>
      <c r="AK5303" s="307"/>
      <c r="AL5303" s="308"/>
    </row>
    <row r="5304" spans="34:38" ht="14.4">
      <c r="AH5304" s="306"/>
      <c r="AI5304" s="305"/>
      <c r="AJ5304" s="305"/>
      <c r="AK5304" s="307"/>
      <c r="AL5304" s="308"/>
    </row>
    <row r="5305" spans="34:38" ht="14.4">
      <c r="AH5305" s="306"/>
      <c r="AI5305" s="305"/>
      <c r="AJ5305" s="305"/>
      <c r="AK5305" s="307"/>
      <c r="AL5305" s="308"/>
    </row>
    <row r="5306" spans="34:38" ht="14.4">
      <c r="AH5306" s="306"/>
      <c r="AI5306" s="305"/>
      <c r="AJ5306" s="305"/>
      <c r="AK5306" s="307"/>
      <c r="AL5306" s="308"/>
    </row>
    <row r="5307" spans="34:38" ht="14.4">
      <c r="AH5307" s="306"/>
      <c r="AI5307" s="305"/>
      <c r="AJ5307" s="305"/>
      <c r="AK5307" s="307"/>
      <c r="AL5307" s="308"/>
    </row>
    <row r="5308" spans="34:38" ht="14.4">
      <c r="AH5308" s="306"/>
      <c r="AI5308" s="305"/>
      <c r="AJ5308" s="305"/>
      <c r="AK5308" s="307"/>
      <c r="AL5308" s="308"/>
    </row>
    <row r="5309" spans="34:38" ht="14.4">
      <c r="AH5309" s="306"/>
      <c r="AI5309" s="305"/>
      <c r="AJ5309" s="305"/>
      <c r="AK5309" s="307"/>
      <c r="AL5309" s="308"/>
    </row>
    <row r="5310" spans="34:38" ht="14.4">
      <c r="AH5310" s="306"/>
      <c r="AI5310" s="305"/>
      <c r="AJ5310" s="305"/>
      <c r="AK5310" s="307"/>
      <c r="AL5310" s="308"/>
    </row>
    <row r="5311" spans="34:38" ht="14.4">
      <c r="AH5311" s="306"/>
      <c r="AI5311" s="305"/>
      <c r="AJ5311" s="305"/>
      <c r="AK5311" s="307"/>
      <c r="AL5311" s="308"/>
    </row>
    <row r="5312" spans="34:38" ht="14.4">
      <c r="AH5312" s="306"/>
      <c r="AI5312" s="305"/>
      <c r="AJ5312" s="305"/>
      <c r="AK5312" s="307"/>
      <c r="AL5312" s="308"/>
    </row>
    <row r="5313" spans="34:38" ht="14.4">
      <c r="AH5313" s="306"/>
      <c r="AI5313" s="305"/>
      <c r="AJ5313" s="305"/>
      <c r="AK5313" s="307"/>
      <c r="AL5313" s="308"/>
    </row>
    <row r="5314" spans="34:38" ht="14.4">
      <c r="AH5314" s="306"/>
      <c r="AI5314" s="305"/>
      <c r="AJ5314" s="305"/>
      <c r="AK5314" s="307"/>
      <c r="AL5314" s="308"/>
    </row>
    <row r="5315" spans="34:38" ht="14.4">
      <c r="AH5315" s="306"/>
      <c r="AI5315" s="305"/>
      <c r="AJ5315" s="305"/>
      <c r="AK5315" s="307"/>
      <c r="AL5315" s="308"/>
    </row>
    <row r="5316" spans="34:38" ht="14.4">
      <c r="AH5316" s="306"/>
      <c r="AI5316" s="305"/>
      <c r="AJ5316" s="305"/>
      <c r="AK5316" s="307"/>
      <c r="AL5316" s="308"/>
    </row>
    <row r="5317" spans="34:38" ht="14.4">
      <c r="AH5317" s="306"/>
      <c r="AI5317" s="305"/>
      <c r="AJ5317" s="305"/>
      <c r="AK5317" s="307"/>
      <c r="AL5317" s="308"/>
    </row>
    <row r="5318" spans="34:38" ht="14.4">
      <c r="AH5318" s="306"/>
      <c r="AI5318" s="305"/>
      <c r="AJ5318" s="305"/>
      <c r="AK5318" s="307"/>
      <c r="AL5318" s="308"/>
    </row>
    <row r="5319" spans="34:38" ht="14.4">
      <c r="AH5319" s="306"/>
      <c r="AI5319" s="305"/>
      <c r="AJ5319" s="305"/>
      <c r="AK5319" s="307"/>
      <c r="AL5319" s="308"/>
    </row>
    <row r="5320" spans="34:38" ht="14.4">
      <c r="AH5320" s="306"/>
      <c r="AI5320" s="305"/>
      <c r="AJ5320" s="305"/>
      <c r="AK5320" s="307"/>
      <c r="AL5320" s="308"/>
    </row>
    <row r="5321" spans="34:38" ht="14.4">
      <c r="AH5321" s="306"/>
      <c r="AI5321" s="305"/>
      <c r="AJ5321" s="305"/>
      <c r="AK5321" s="307"/>
      <c r="AL5321" s="308"/>
    </row>
    <row r="5322" spans="34:38" ht="14.4">
      <c r="AH5322" s="306"/>
      <c r="AI5322" s="305"/>
      <c r="AJ5322" s="305"/>
      <c r="AK5322" s="307"/>
      <c r="AL5322" s="308"/>
    </row>
    <row r="5323" spans="34:38" ht="14.4">
      <c r="AH5323" s="306"/>
      <c r="AI5323" s="305"/>
      <c r="AJ5323" s="305"/>
      <c r="AK5323" s="307"/>
      <c r="AL5323" s="308"/>
    </row>
    <row r="5324" spans="34:38" ht="14.4">
      <c r="AH5324" s="306"/>
      <c r="AI5324" s="305"/>
      <c r="AJ5324" s="305"/>
      <c r="AK5324" s="307"/>
      <c r="AL5324" s="308"/>
    </row>
    <row r="5325" spans="34:38" ht="14.4">
      <c r="AH5325" s="306"/>
      <c r="AI5325" s="305"/>
      <c r="AJ5325" s="305"/>
      <c r="AK5325" s="307"/>
      <c r="AL5325" s="308"/>
    </row>
    <row r="5326" spans="34:38" ht="14.4">
      <c r="AH5326" s="306"/>
      <c r="AI5326" s="305"/>
      <c r="AJ5326" s="305"/>
      <c r="AK5326" s="307"/>
      <c r="AL5326" s="308"/>
    </row>
    <row r="5327" spans="34:38" ht="14.4">
      <c r="AH5327" s="306"/>
      <c r="AI5327" s="305"/>
      <c r="AJ5327" s="305"/>
      <c r="AK5327" s="307"/>
      <c r="AL5327" s="308"/>
    </row>
    <row r="5328" spans="34:38" ht="14.4">
      <c r="AH5328" s="306"/>
      <c r="AI5328" s="305"/>
      <c r="AJ5328" s="305"/>
      <c r="AK5328" s="307"/>
      <c r="AL5328" s="308"/>
    </row>
    <row r="5329" spans="34:38" ht="14.4">
      <c r="AH5329" s="306"/>
      <c r="AI5329" s="305"/>
      <c r="AJ5329" s="305"/>
      <c r="AK5329" s="307"/>
      <c r="AL5329" s="308"/>
    </row>
    <row r="5330" spans="34:38" ht="14.4">
      <c r="AH5330" s="306"/>
      <c r="AI5330" s="305"/>
      <c r="AJ5330" s="305"/>
      <c r="AK5330" s="307"/>
      <c r="AL5330" s="308"/>
    </row>
    <row r="5331" spans="34:38" ht="14.4">
      <c r="AH5331" s="306"/>
      <c r="AI5331" s="305"/>
      <c r="AJ5331" s="305"/>
      <c r="AK5331" s="307"/>
      <c r="AL5331" s="308"/>
    </row>
    <row r="5332" spans="34:38" ht="14.4">
      <c r="AH5332" s="306"/>
      <c r="AI5332" s="305"/>
      <c r="AJ5332" s="305"/>
      <c r="AK5332" s="307"/>
      <c r="AL5332" s="308"/>
    </row>
    <row r="5333" spans="34:38" ht="14.4">
      <c r="AH5333" s="306"/>
      <c r="AI5333" s="305"/>
      <c r="AJ5333" s="305"/>
      <c r="AK5333" s="307"/>
      <c r="AL5333" s="308"/>
    </row>
    <row r="5334" spans="34:38" ht="14.4">
      <c r="AH5334" s="306"/>
      <c r="AI5334" s="305"/>
      <c r="AJ5334" s="305"/>
      <c r="AK5334" s="307"/>
      <c r="AL5334" s="308"/>
    </row>
    <row r="5335" spans="34:38" ht="14.4">
      <c r="AH5335" s="306"/>
      <c r="AI5335" s="305"/>
      <c r="AJ5335" s="305"/>
      <c r="AK5335" s="307"/>
      <c r="AL5335" s="308"/>
    </row>
    <row r="5336" spans="34:38" ht="14.4">
      <c r="AH5336" s="306"/>
      <c r="AI5336" s="305"/>
      <c r="AJ5336" s="305"/>
      <c r="AK5336" s="307"/>
      <c r="AL5336" s="308"/>
    </row>
    <row r="5337" spans="34:38" ht="14.4">
      <c r="AH5337" s="306"/>
      <c r="AI5337" s="305"/>
      <c r="AJ5337" s="305"/>
      <c r="AK5337" s="307"/>
      <c r="AL5337" s="308"/>
    </row>
    <row r="5338" spans="34:38" ht="14.4">
      <c r="AH5338" s="306"/>
      <c r="AI5338" s="305"/>
      <c r="AJ5338" s="305"/>
      <c r="AK5338" s="307"/>
      <c r="AL5338" s="308"/>
    </row>
    <row r="5339" spans="34:38" ht="14.4">
      <c r="AH5339" s="306"/>
      <c r="AI5339" s="305"/>
      <c r="AJ5339" s="305"/>
      <c r="AK5339" s="307"/>
      <c r="AL5339" s="308"/>
    </row>
    <row r="5340" spans="34:38" ht="14.4">
      <c r="AH5340" s="306"/>
      <c r="AI5340" s="305"/>
      <c r="AJ5340" s="305"/>
      <c r="AK5340" s="307"/>
      <c r="AL5340" s="308"/>
    </row>
    <row r="5341" spans="34:38" ht="14.4">
      <c r="AH5341" s="306"/>
      <c r="AI5341" s="305"/>
      <c r="AJ5341" s="305"/>
      <c r="AK5341" s="307"/>
      <c r="AL5341" s="308"/>
    </row>
    <row r="5342" spans="34:38" ht="14.4">
      <c r="AH5342" s="306"/>
      <c r="AI5342" s="305"/>
      <c r="AJ5342" s="305"/>
      <c r="AK5342" s="307"/>
      <c r="AL5342" s="308"/>
    </row>
    <row r="5343" spans="34:38" ht="14.4">
      <c r="AH5343" s="306"/>
      <c r="AI5343" s="305"/>
      <c r="AJ5343" s="305"/>
      <c r="AK5343" s="307"/>
      <c r="AL5343" s="308"/>
    </row>
    <row r="5344" spans="34:38" ht="14.4">
      <c r="AH5344" s="306"/>
      <c r="AI5344" s="305"/>
      <c r="AJ5344" s="305"/>
      <c r="AK5344" s="307"/>
      <c r="AL5344" s="308"/>
    </row>
    <row r="5345" spans="34:38" ht="14.4">
      <c r="AH5345" s="306"/>
      <c r="AI5345" s="305"/>
      <c r="AJ5345" s="305"/>
      <c r="AK5345" s="307"/>
      <c r="AL5345" s="308"/>
    </row>
    <row r="5346" spans="34:38" ht="14.4">
      <c r="AH5346" s="306"/>
      <c r="AI5346" s="305"/>
      <c r="AJ5346" s="305"/>
      <c r="AK5346" s="307"/>
      <c r="AL5346" s="308"/>
    </row>
    <row r="5347" spans="34:38" ht="14.4">
      <c r="AH5347" s="306"/>
      <c r="AI5347" s="305"/>
      <c r="AJ5347" s="305"/>
      <c r="AK5347" s="307"/>
      <c r="AL5347" s="308"/>
    </row>
    <row r="5348" spans="34:38" ht="14.4">
      <c r="AH5348" s="306"/>
      <c r="AI5348" s="305"/>
      <c r="AJ5348" s="305"/>
      <c r="AK5348" s="307"/>
      <c r="AL5348" s="308"/>
    </row>
    <row r="5349" spans="34:38" ht="14.4">
      <c r="AH5349" s="306"/>
      <c r="AI5349" s="305"/>
      <c r="AJ5349" s="305"/>
      <c r="AK5349" s="307"/>
      <c r="AL5349" s="308"/>
    </row>
    <row r="5350" spans="34:38" ht="14.4">
      <c r="AH5350" s="306"/>
      <c r="AI5350" s="305"/>
      <c r="AJ5350" s="305"/>
      <c r="AK5350" s="307"/>
      <c r="AL5350" s="308"/>
    </row>
    <row r="5351" spans="34:38" ht="14.4">
      <c r="AH5351" s="306"/>
      <c r="AI5351" s="305"/>
      <c r="AJ5351" s="305"/>
      <c r="AK5351" s="307"/>
      <c r="AL5351" s="308"/>
    </row>
    <row r="5352" spans="34:38" ht="14.4">
      <c r="AH5352" s="306"/>
      <c r="AI5352" s="305"/>
      <c r="AJ5352" s="305"/>
      <c r="AK5352" s="307"/>
      <c r="AL5352" s="308"/>
    </row>
    <row r="5353" spans="34:38" ht="14.4">
      <c r="AH5353" s="306"/>
      <c r="AI5353" s="305"/>
      <c r="AJ5353" s="305"/>
      <c r="AK5353" s="307"/>
      <c r="AL5353" s="308"/>
    </row>
    <row r="5354" spans="34:38" ht="14.4">
      <c r="AH5354" s="306"/>
      <c r="AI5354" s="305"/>
      <c r="AJ5354" s="305"/>
      <c r="AK5354" s="307"/>
      <c r="AL5354" s="308"/>
    </row>
    <row r="5355" spans="34:38" ht="14.4">
      <c r="AH5355" s="306"/>
      <c r="AI5355" s="305"/>
      <c r="AJ5355" s="305"/>
      <c r="AK5355" s="307"/>
      <c r="AL5355" s="308"/>
    </row>
    <row r="5356" spans="34:38" ht="14.4">
      <c r="AH5356" s="306"/>
      <c r="AI5356" s="305"/>
      <c r="AJ5356" s="305"/>
      <c r="AK5356" s="307"/>
      <c r="AL5356" s="308"/>
    </row>
    <row r="5357" spans="34:38" ht="14.4">
      <c r="AH5357" s="306"/>
      <c r="AI5357" s="305"/>
      <c r="AJ5357" s="305"/>
      <c r="AK5357" s="307"/>
      <c r="AL5357" s="308"/>
    </row>
    <row r="5358" spans="34:38" ht="14.4">
      <c r="AH5358" s="306"/>
      <c r="AI5358" s="305"/>
      <c r="AJ5358" s="305"/>
      <c r="AK5358" s="307"/>
      <c r="AL5358" s="308"/>
    </row>
    <row r="5359" spans="34:38" ht="14.4">
      <c r="AH5359" s="306"/>
      <c r="AI5359" s="305"/>
      <c r="AJ5359" s="305"/>
      <c r="AK5359" s="307"/>
      <c r="AL5359" s="308"/>
    </row>
    <row r="5360" spans="34:38" ht="14.4">
      <c r="AH5360" s="306"/>
      <c r="AI5360" s="305"/>
      <c r="AJ5360" s="305"/>
      <c r="AK5360" s="307"/>
      <c r="AL5360" s="308"/>
    </row>
    <row r="5361" spans="34:38" ht="14.4">
      <c r="AH5361" s="306"/>
      <c r="AI5361" s="305"/>
      <c r="AJ5361" s="305"/>
      <c r="AK5361" s="307"/>
      <c r="AL5361" s="308"/>
    </row>
    <row r="5362" spans="34:38" ht="14.4">
      <c r="AH5362" s="306"/>
      <c r="AI5362" s="305"/>
      <c r="AJ5362" s="305"/>
      <c r="AK5362" s="307"/>
      <c r="AL5362" s="308"/>
    </row>
    <row r="5363" spans="34:38" ht="14.4">
      <c r="AH5363" s="306"/>
      <c r="AI5363" s="305"/>
      <c r="AJ5363" s="305"/>
      <c r="AK5363" s="307"/>
      <c r="AL5363" s="308"/>
    </row>
    <row r="5364" spans="34:38" ht="14.4">
      <c r="AH5364" s="306"/>
      <c r="AI5364" s="305"/>
      <c r="AJ5364" s="305"/>
      <c r="AK5364" s="307"/>
      <c r="AL5364" s="308"/>
    </row>
    <row r="5365" spans="34:38" ht="14.4">
      <c r="AH5365" s="306"/>
      <c r="AI5365" s="305"/>
      <c r="AJ5365" s="305"/>
      <c r="AK5365" s="307"/>
      <c r="AL5365" s="308"/>
    </row>
    <row r="5366" spans="34:38" ht="14.4">
      <c r="AH5366" s="306"/>
      <c r="AI5366" s="305"/>
      <c r="AJ5366" s="305"/>
      <c r="AK5366" s="307"/>
      <c r="AL5366" s="308"/>
    </row>
    <row r="5367" spans="34:38" ht="14.4">
      <c r="AH5367" s="306"/>
      <c r="AI5367" s="305"/>
      <c r="AJ5367" s="305"/>
      <c r="AK5367" s="307"/>
      <c r="AL5367" s="308"/>
    </row>
    <row r="5368" spans="34:38" ht="14.4">
      <c r="AH5368" s="306"/>
      <c r="AI5368" s="305"/>
      <c r="AJ5368" s="305"/>
      <c r="AK5368" s="307"/>
      <c r="AL5368" s="308"/>
    </row>
    <row r="5369" spans="34:38" ht="14.4">
      <c r="AH5369" s="306"/>
      <c r="AI5369" s="305"/>
      <c r="AJ5369" s="305"/>
      <c r="AK5369" s="307"/>
      <c r="AL5369" s="308"/>
    </row>
    <row r="5370" spans="34:38" ht="14.4">
      <c r="AH5370" s="306"/>
      <c r="AI5370" s="305"/>
      <c r="AJ5370" s="305"/>
      <c r="AK5370" s="307"/>
      <c r="AL5370" s="308"/>
    </row>
    <row r="5371" spans="34:38" ht="14.4">
      <c r="AH5371" s="306"/>
      <c r="AI5371" s="305"/>
      <c r="AJ5371" s="305"/>
      <c r="AK5371" s="307"/>
      <c r="AL5371" s="308"/>
    </row>
    <row r="5372" spans="34:38" ht="14.4">
      <c r="AH5372" s="306"/>
      <c r="AI5372" s="305"/>
      <c r="AJ5372" s="305"/>
      <c r="AK5372" s="307"/>
      <c r="AL5372" s="308"/>
    </row>
    <row r="5373" spans="34:38" ht="14.4">
      <c r="AH5373" s="306"/>
      <c r="AI5373" s="305"/>
      <c r="AJ5373" s="305"/>
      <c r="AK5373" s="307"/>
      <c r="AL5373" s="308"/>
    </row>
    <row r="5374" spans="34:38" ht="14.4">
      <c r="AH5374" s="306"/>
      <c r="AI5374" s="305"/>
      <c r="AJ5374" s="305"/>
      <c r="AK5374" s="307"/>
      <c r="AL5374" s="308"/>
    </row>
    <row r="5375" spans="34:38" ht="14.4">
      <c r="AH5375" s="306"/>
      <c r="AI5375" s="305"/>
      <c r="AJ5375" s="305"/>
      <c r="AK5375" s="307"/>
      <c r="AL5375" s="308"/>
    </row>
    <row r="5376" spans="34:38" ht="14.4">
      <c r="AH5376" s="306"/>
      <c r="AI5376" s="305"/>
      <c r="AJ5376" s="305"/>
      <c r="AK5376" s="307"/>
      <c r="AL5376" s="308"/>
    </row>
    <row r="5377" spans="34:38" ht="14.4">
      <c r="AH5377" s="306"/>
      <c r="AI5377" s="305"/>
      <c r="AJ5377" s="305"/>
      <c r="AK5377" s="307"/>
      <c r="AL5377" s="308"/>
    </row>
    <row r="5378" spans="34:38" ht="14.4">
      <c r="AH5378" s="306"/>
      <c r="AI5378" s="305"/>
      <c r="AJ5378" s="305"/>
      <c r="AK5378" s="307"/>
      <c r="AL5378" s="308"/>
    </row>
    <row r="5379" spans="34:38" ht="14.4">
      <c r="AH5379" s="306"/>
      <c r="AI5379" s="305"/>
      <c r="AJ5379" s="305"/>
      <c r="AK5379" s="307"/>
      <c r="AL5379" s="308"/>
    </row>
    <row r="5380" spans="34:38" ht="14.4">
      <c r="AH5380" s="306"/>
      <c r="AI5380" s="305"/>
      <c r="AJ5380" s="305"/>
      <c r="AK5380" s="307"/>
      <c r="AL5380" s="308"/>
    </row>
    <row r="5381" spans="34:38" ht="14.4">
      <c r="AH5381" s="306"/>
      <c r="AI5381" s="305"/>
      <c r="AJ5381" s="305"/>
      <c r="AK5381" s="307"/>
      <c r="AL5381" s="308"/>
    </row>
    <row r="5382" spans="34:38" ht="14.4">
      <c r="AH5382" s="306"/>
      <c r="AI5382" s="305"/>
      <c r="AJ5382" s="305"/>
      <c r="AK5382" s="307"/>
      <c r="AL5382" s="308"/>
    </row>
    <row r="5383" spans="34:38" ht="14.4">
      <c r="AH5383" s="306"/>
      <c r="AI5383" s="305"/>
      <c r="AJ5383" s="305"/>
      <c r="AK5383" s="307"/>
      <c r="AL5383" s="308"/>
    </row>
    <row r="5384" spans="34:38" ht="14.4">
      <c r="AH5384" s="306"/>
      <c r="AI5384" s="305"/>
      <c r="AJ5384" s="305"/>
      <c r="AK5384" s="307"/>
      <c r="AL5384" s="308"/>
    </row>
    <row r="5385" spans="34:38" ht="14.4">
      <c r="AH5385" s="306"/>
      <c r="AI5385" s="305"/>
      <c r="AJ5385" s="305"/>
      <c r="AK5385" s="307"/>
      <c r="AL5385" s="308"/>
    </row>
    <row r="5386" spans="34:38" ht="14.4">
      <c r="AH5386" s="306"/>
      <c r="AI5386" s="305"/>
      <c r="AJ5386" s="305"/>
      <c r="AK5386" s="307"/>
      <c r="AL5386" s="308"/>
    </row>
    <row r="5387" spans="34:38" ht="14.4">
      <c r="AH5387" s="306"/>
      <c r="AI5387" s="305"/>
      <c r="AJ5387" s="305"/>
      <c r="AK5387" s="307"/>
      <c r="AL5387" s="308"/>
    </row>
    <row r="5388" spans="34:38" ht="14.4">
      <c r="AH5388" s="306"/>
      <c r="AI5388" s="305"/>
      <c r="AJ5388" s="305"/>
      <c r="AK5388" s="307"/>
      <c r="AL5388" s="308"/>
    </row>
    <row r="5389" spans="34:38" ht="14.4">
      <c r="AH5389" s="306"/>
      <c r="AI5389" s="305"/>
      <c r="AJ5389" s="305"/>
      <c r="AK5389" s="307"/>
      <c r="AL5389" s="308"/>
    </row>
    <row r="5390" spans="34:38" ht="14.4">
      <c r="AH5390" s="306"/>
      <c r="AI5390" s="305"/>
      <c r="AJ5390" s="305"/>
      <c r="AK5390" s="307"/>
      <c r="AL5390" s="308"/>
    </row>
    <row r="5391" spans="34:38" ht="14.4">
      <c r="AH5391" s="306"/>
      <c r="AI5391" s="305"/>
      <c r="AJ5391" s="305"/>
      <c r="AK5391" s="307"/>
      <c r="AL5391" s="308"/>
    </row>
    <row r="5392" spans="34:38" ht="14.4">
      <c r="AH5392" s="306"/>
      <c r="AI5392" s="305"/>
      <c r="AJ5392" s="305"/>
      <c r="AK5392" s="307"/>
      <c r="AL5392" s="308"/>
    </row>
    <row r="5393" spans="34:38" ht="14.4">
      <c r="AH5393" s="306"/>
      <c r="AI5393" s="305"/>
      <c r="AJ5393" s="305"/>
      <c r="AK5393" s="307"/>
      <c r="AL5393" s="308"/>
    </row>
    <row r="5394" spans="34:38" ht="14.4">
      <c r="AH5394" s="306"/>
      <c r="AI5394" s="305"/>
      <c r="AJ5394" s="305"/>
      <c r="AK5394" s="307"/>
      <c r="AL5394" s="308"/>
    </row>
    <row r="5395" spans="34:38" ht="14.4">
      <c r="AH5395" s="306"/>
      <c r="AI5395" s="305"/>
      <c r="AJ5395" s="305"/>
      <c r="AK5395" s="307"/>
      <c r="AL5395" s="308"/>
    </row>
    <row r="5396" spans="34:38" ht="14.4">
      <c r="AH5396" s="306"/>
      <c r="AI5396" s="305"/>
      <c r="AJ5396" s="305"/>
      <c r="AK5396" s="307"/>
      <c r="AL5396" s="308"/>
    </row>
    <row r="5397" spans="34:38" ht="14.4">
      <c r="AH5397" s="306"/>
      <c r="AI5397" s="305"/>
      <c r="AJ5397" s="305"/>
      <c r="AK5397" s="307"/>
      <c r="AL5397" s="308"/>
    </row>
    <row r="5398" spans="34:38" ht="14.4">
      <c r="AH5398" s="306"/>
      <c r="AI5398" s="305"/>
      <c r="AJ5398" s="305"/>
      <c r="AK5398" s="307"/>
      <c r="AL5398" s="308"/>
    </row>
    <row r="5399" spans="34:38" ht="14.4">
      <c r="AH5399" s="306"/>
      <c r="AI5399" s="305"/>
      <c r="AJ5399" s="305"/>
      <c r="AK5399" s="307"/>
      <c r="AL5399" s="308"/>
    </row>
    <row r="5400" spans="34:38" ht="14.4">
      <c r="AH5400" s="306"/>
      <c r="AI5400" s="305"/>
      <c r="AJ5400" s="305"/>
      <c r="AK5400" s="307"/>
      <c r="AL5400" s="308"/>
    </row>
    <row r="5401" spans="34:38" ht="14.4">
      <c r="AH5401" s="306"/>
      <c r="AI5401" s="305"/>
      <c r="AJ5401" s="305"/>
      <c r="AK5401" s="307"/>
      <c r="AL5401" s="308"/>
    </row>
    <row r="5402" spans="34:38" ht="14.4">
      <c r="AH5402" s="306"/>
      <c r="AI5402" s="305"/>
      <c r="AJ5402" s="305"/>
      <c r="AK5402" s="307"/>
      <c r="AL5402" s="308"/>
    </row>
    <row r="5403" spans="34:38" ht="14.4">
      <c r="AH5403" s="306"/>
      <c r="AI5403" s="305"/>
      <c r="AJ5403" s="305"/>
      <c r="AK5403" s="307"/>
      <c r="AL5403" s="308"/>
    </row>
    <row r="5404" spans="34:38" ht="14.4">
      <c r="AH5404" s="306"/>
      <c r="AI5404" s="305"/>
      <c r="AJ5404" s="305"/>
      <c r="AK5404" s="307"/>
      <c r="AL5404" s="308"/>
    </row>
    <row r="5405" spans="34:38" ht="14.4">
      <c r="AH5405" s="306"/>
      <c r="AI5405" s="305"/>
      <c r="AJ5405" s="305"/>
      <c r="AK5405" s="307"/>
      <c r="AL5405" s="308"/>
    </row>
    <row r="5406" spans="34:38" ht="14.4">
      <c r="AH5406" s="306"/>
      <c r="AI5406" s="305"/>
      <c r="AJ5406" s="305"/>
      <c r="AK5406" s="307"/>
      <c r="AL5406" s="308"/>
    </row>
    <row r="5407" spans="34:38" ht="14.4">
      <c r="AH5407" s="306"/>
      <c r="AI5407" s="305"/>
      <c r="AJ5407" s="305"/>
      <c r="AK5407" s="307"/>
      <c r="AL5407" s="308"/>
    </row>
    <row r="5408" spans="34:38" ht="14.4">
      <c r="AH5408" s="306"/>
      <c r="AI5408" s="305"/>
      <c r="AJ5408" s="305"/>
      <c r="AK5408" s="307"/>
      <c r="AL5408" s="308"/>
    </row>
    <row r="5409" spans="34:38" ht="14.4">
      <c r="AH5409" s="306"/>
      <c r="AI5409" s="305"/>
      <c r="AJ5409" s="305"/>
      <c r="AK5409" s="307"/>
      <c r="AL5409" s="308"/>
    </row>
    <row r="5410" spans="34:38" ht="14.4">
      <c r="AH5410" s="306"/>
      <c r="AI5410" s="305"/>
      <c r="AJ5410" s="305"/>
      <c r="AK5410" s="307"/>
      <c r="AL5410" s="308"/>
    </row>
    <row r="5411" spans="34:38" ht="14.4">
      <c r="AH5411" s="306"/>
      <c r="AI5411" s="305"/>
      <c r="AJ5411" s="305"/>
      <c r="AK5411" s="307"/>
      <c r="AL5411" s="308"/>
    </row>
    <row r="5412" spans="34:38" ht="14.4">
      <c r="AH5412" s="306"/>
      <c r="AI5412" s="305"/>
      <c r="AJ5412" s="305"/>
      <c r="AK5412" s="307"/>
      <c r="AL5412" s="308"/>
    </row>
    <row r="5413" spans="34:38" ht="14.4">
      <c r="AH5413" s="306"/>
      <c r="AI5413" s="305"/>
      <c r="AJ5413" s="305"/>
      <c r="AK5413" s="307"/>
      <c r="AL5413" s="308"/>
    </row>
    <row r="5414" spans="34:38" ht="14.4">
      <c r="AH5414" s="306"/>
      <c r="AI5414" s="305"/>
      <c r="AJ5414" s="305"/>
      <c r="AK5414" s="307"/>
      <c r="AL5414" s="308"/>
    </row>
    <row r="5415" spans="34:38" ht="14.4">
      <c r="AH5415" s="306"/>
      <c r="AI5415" s="305"/>
      <c r="AJ5415" s="305"/>
      <c r="AK5415" s="307"/>
      <c r="AL5415" s="308"/>
    </row>
    <row r="5416" spans="34:38" ht="14.4">
      <c r="AH5416" s="306"/>
      <c r="AI5416" s="305"/>
      <c r="AJ5416" s="305"/>
      <c r="AK5416" s="307"/>
      <c r="AL5416" s="308"/>
    </row>
    <row r="5417" spans="34:38" ht="14.4">
      <c r="AH5417" s="306"/>
      <c r="AI5417" s="305"/>
      <c r="AJ5417" s="305"/>
      <c r="AK5417" s="307"/>
      <c r="AL5417" s="308"/>
    </row>
    <row r="5418" spans="34:38" ht="14.4">
      <c r="AH5418" s="306"/>
      <c r="AI5418" s="305"/>
      <c r="AJ5418" s="305"/>
      <c r="AK5418" s="307"/>
      <c r="AL5418" s="308"/>
    </row>
    <row r="5419" spans="34:38" ht="14.4">
      <c r="AH5419" s="306"/>
      <c r="AI5419" s="305"/>
      <c r="AJ5419" s="305"/>
      <c r="AK5419" s="307"/>
      <c r="AL5419" s="308"/>
    </row>
    <row r="5420" spans="34:38" ht="14.4">
      <c r="AH5420" s="306"/>
      <c r="AI5420" s="305"/>
      <c r="AJ5420" s="305"/>
      <c r="AK5420" s="307"/>
      <c r="AL5420" s="308"/>
    </row>
    <row r="5421" spans="34:38" ht="14.4">
      <c r="AH5421" s="306"/>
      <c r="AI5421" s="305"/>
      <c r="AJ5421" s="305"/>
      <c r="AK5421" s="307"/>
      <c r="AL5421" s="308"/>
    </row>
    <row r="5422" spans="34:38" ht="14.4">
      <c r="AH5422" s="306"/>
      <c r="AI5422" s="305"/>
      <c r="AJ5422" s="305"/>
      <c r="AK5422" s="307"/>
      <c r="AL5422" s="308"/>
    </row>
    <row r="5423" spans="34:38" ht="14.4">
      <c r="AH5423" s="306"/>
      <c r="AI5423" s="305"/>
      <c r="AJ5423" s="305"/>
      <c r="AK5423" s="307"/>
      <c r="AL5423" s="308"/>
    </row>
    <row r="5424" spans="34:38" ht="14.4">
      <c r="AH5424" s="306"/>
      <c r="AI5424" s="305"/>
      <c r="AJ5424" s="305"/>
      <c r="AK5424" s="307"/>
      <c r="AL5424" s="308"/>
    </row>
    <row r="5425" spans="34:38" ht="14.4">
      <c r="AH5425" s="306"/>
      <c r="AI5425" s="305"/>
      <c r="AJ5425" s="305"/>
      <c r="AK5425" s="307"/>
      <c r="AL5425" s="308"/>
    </row>
    <row r="5426" spans="34:38" ht="14.4">
      <c r="AH5426" s="306"/>
      <c r="AI5426" s="305"/>
      <c r="AJ5426" s="305"/>
      <c r="AK5426" s="307"/>
      <c r="AL5426" s="308"/>
    </row>
    <row r="5427" spans="34:38" ht="14.4">
      <c r="AH5427" s="306"/>
      <c r="AI5427" s="305"/>
      <c r="AJ5427" s="305"/>
      <c r="AK5427" s="307"/>
      <c r="AL5427" s="308"/>
    </row>
    <row r="5428" spans="34:38" ht="14.4">
      <c r="AH5428" s="306"/>
      <c r="AI5428" s="305"/>
      <c r="AJ5428" s="305"/>
      <c r="AK5428" s="307"/>
      <c r="AL5428" s="308"/>
    </row>
    <row r="5429" spans="34:38" ht="14.4">
      <c r="AH5429" s="306"/>
      <c r="AI5429" s="305"/>
      <c r="AJ5429" s="305"/>
      <c r="AK5429" s="307"/>
      <c r="AL5429" s="308"/>
    </row>
    <row r="5430" spans="34:38" ht="14.4">
      <c r="AH5430" s="306"/>
      <c r="AI5430" s="305"/>
      <c r="AJ5430" s="305"/>
      <c r="AK5430" s="307"/>
      <c r="AL5430" s="308"/>
    </row>
    <row r="5431" spans="34:38" ht="14.4">
      <c r="AH5431" s="306"/>
      <c r="AI5431" s="305"/>
      <c r="AJ5431" s="305"/>
      <c r="AK5431" s="307"/>
      <c r="AL5431" s="308"/>
    </row>
    <row r="5432" spans="34:38" ht="14.4">
      <c r="AH5432" s="306"/>
      <c r="AI5432" s="305"/>
      <c r="AJ5432" s="305"/>
      <c r="AK5432" s="307"/>
      <c r="AL5432" s="308"/>
    </row>
    <row r="5433" spans="34:38" ht="14.4">
      <c r="AH5433" s="306"/>
      <c r="AI5433" s="305"/>
      <c r="AJ5433" s="305"/>
      <c r="AK5433" s="307"/>
      <c r="AL5433" s="308"/>
    </row>
    <row r="5434" spans="34:38" ht="14.4">
      <c r="AH5434" s="306"/>
      <c r="AI5434" s="305"/>
      <c r="AJ5434" s="305"/>
      <c r="AK5434" s="307"/>
      <c r="AL5434" s="308"/>
    </row>
    <row r="5435" spans="34:38" ht="14.4">
      <c r="AH5435" s="306"/>
      <c r="AI5435" s="305"/>
      <c r="AJ5435" s="305"/>
      <c r="AK5435" s="307"/>
      <c r="AL5435" s="308"/>
    </row>
    <row r="5436" spans="34:38" ht="14.4">
      <c r="AH5436" s="306"/>
      <c r="AI5436" s="305"/>
      <c r="AJ5436" s="305"/>
      <c r="AK5436" s="307"/>
      <c r="AL5436" s="308"/>
    </row>
    <row r="5437" spans="34:38" ht="14.4">
      <c r="AH5437" s="306"/>
      <c r="AI5437" s="305"/>
      <c r="AJ5437" s="305"/>
      <c r="AK5437" s="307"/>
      <c r="AL5437" s="308"/>
    </row>
    <row r="5438" spans="34:38" ht="14.4">
      <c r="AH5438" s="306"/>
      <c r="AI5438" s="305"/>
      <c r="AJ5438" s="305"/>
      <c r="AK5438" s="307"/>
      <c r="AL5438" s="308"/>
    </row>
    <row r="5439" spans="34:38" ht="14.4">
      <c r="AH5439" s="306"/>
      <c r="AI5439" s="305"/>
      <c r="AJ5439" s="305"/>
      <c r="AK5439" s="307"/>
      <c r="AL5439" s="308"/>
    </row>
    <row r="5440" spans="34:38" ht="14.4">
      <c r="AH5440" s="306"/>
      <c r="AI5440" s="305"/>
      <c r="AJ5440" s="305"/>
      <c r="AK5440" s="307"/>
      <c r="AL5440" s="308"/>
    </row>
    <row r="5441" spans="34:38" ht="14.4">
      <c r="AH5441" s="306"/>
      <c r="AI5441" s="305"/>
      <c r="AJ5441" s="305"/>
      <c r="AK5441" s="307"/>
      <c r="AL5441" s="308"/>
    </row>
    <row r="5442" spans="34:38" ht="14.4">
      <c r="AH5442" s="306"/>
      <c r="AI5442" s="305"/>
      <c r="AJ5442" s="305"/>
      <c r="AK5442" s="307"/>
      <c r="AL5442" s="308"/>
    </row>
    <row r="5443" spans="34:38" ht="14.4">
      <c r="AH5443" s="306"/>
      <c r="AI5443" s="305"/>
      <c r="AJ5443" s="305"/>
      <c r="AK5443" s="307"/>
      <c r="AL5443" s="308"/>
    </row>
    <row r="5444" spans="34:38" ht="14.4">
      <c r="AH5444" s="306"/>
      <c r="AI5444" s="305"/>
      <c r="AJ5444" s="305"/>
      <c r="AK5444" s="307"/>
      <c r="AL5444" s="308"/>
    </row>
    <row r="5445" spans="34:38" ht="14.4">
      <c r="AH5445" s="306"/>
      <c r="AI5445" s="305"/>
      <c r="AJ5445" s="305"/>
      <c r="AK5445" s="307"/>
      <c r="AL5445" s="308"/>
    </row>
    <row r="5446" spans="34:38" ht="14.4">
      <c r="AH5446" s="306"/>
      <c r="AI5446" s="305"/>
      <c r="AJ5446" s="305"/>
      <c r="AK5446" s="307"/>
      <c r="AL5446" s="308"/>
    </row>
    <row r="5447" spans="34:38" ht="14.4">
      <c r="AH5447" s="306"/>
      <c r="AI5447" s="305"/>
      <c r="AJ5447" s="305"/>
      <c r="AK5447" s="307"/>
      <c r="AL5447" s="308"/>
    </row>
    <row r="5448" spans="34:38" ht="14.4">
      <c r="AH5448" s="306"/>
      <c r="AI5448" s="305"/>
      <c r="AJ5448" s="305"/>
      <c r="AK5448" s="307"/>
      <c r="AL5448" s="308"/>
    </row>
    <row r="5449" spans="34:38" ht="14.4">
      <c r="AH5449" s="306"/>
      <c r="AI5449" s="305"/>
      <c r="AJ5449" s="305"/>
      <c r="AK5449" s="307"/>
      <c r="AL5449" s="308"/>
    </row>
    <row r="5450" spans="34:38" ht="14.4">
      <c r="AH5450" s="306"/>
      <c r="AI5450" s="305"/>
      <c r="AJ5450" s="305"/>
      <c r="AK5450" s="307"/>
      <c r="AL5450" s="308"/>
    </row>
    <row r="5451" spans="34:38" ht="14.4">
      <c r="AH5451" s="306"/>
      <c r="AI5451" s="305"/>
      <c r="AJ5451" s="305"/>
      <c r="AK5451" s="307"/>
      <c r="AL5451" s="308"/>
    </row>
    <row r="5452" spans="34:38" ht="14.4">
      <c r="AH5452" s="306"/>
      <c r="AI5452" s="305"/>
      <c r="AJ5452" s="305"/>
      <c r="AK5452" s="307"/>
      <c r="AL5452" s="308"/>
    </row>
    <row r="5453" spans="34:38" ht="14.4">
      <c r="AH5453" s="306"/>
      <c r="AI5453" s="305"/>
      <c r="AJ5453" s="305"/>
      <c r="AK5453" s="307"/>
      <c r="AL5453" s="308"/>
    </row>
    <row r="5454" spans="34:38" ht="14.4">
      <c r="AH5454" s="306"/>
      <c r="AI5454" s="305"/>
      <c r="AJ5454" s="305"/>
      <c r="AK5454" s="307"/>
      <c r="AL5454" s="308"/>
    </row>
    <row r="5455" spans="34:38" ht="14.4">
      <c r="AH5455" s="306"/>
      <c r="AI5455" s="305"/>
      <c r="AJ5455" s="305"/>
      <c r="AK5455" s="307"/>
      <c r="AL5455" s="308"/>
    </row>
    <row r="5456" spans="34:38" ht="14.4">
      <c r="AH5456" s="306"/>
      <c r="AI5456" s="305"/>
      <c r="AJ5456" s="305"/>
      <c r="AK5456" s="307"/>
      <c r="AL5456" s="308"/>
    </row>
    <row r="5457" spans="34:38" ht="14.4">
      <c r="AH5457" s="306"/>
      <c r="AI5457" s="305"/>
      <c r="AJ5457" s="305"/>
      <c r="AK5457" s="307"/>
      <c r="AL5457" s="308"/>
    </row>
    <row r="5458" spans="34:38" ht="14.4">
      <c r="AH5458" s="306"/>
      <c r="AI5458" s="305"/>
      <c r="AJ5458" s="305"/>
      <c r="AK5458" s="307"/>
      <c r="AL5458" s="308"/>
    </row>
    <row r="5459" spans="34:38" ht="14.4">
      <c r="AH5459" s="306"/>
      <c r="AI5459" s="305"/>
      <c r="AJ5459" s="305"/>
      <c r="AK5459" s="307"/>
      <c r="AL5459" s="308"/>
    </row>
    <row r="5460" spans="34:38" ht="14.4">
      <c r="AH5460" s="306"/>
      <c r="AI5460" s="305"/>
      <c r="AJ5460" s="305"/>
      <c r="AK5460" s="307"/>
      <c r="AL5460" s="308"/>
    </row>
    <row r="5461" spans="34:38" ht="14.4">
      <c r="AH5461" s="306"/>
      <c r="AI5461" s="305"/>
      <c r="AJ5461" s="305"/>
      <c r="AK5461" s="307"/>
      <c r="AL5461" s="308"/>
    </row>
    <row r="5462" spans="34:38" ht="14.4">
      <c r="AH5462" s="306"/>
      <c r="AI5462" s="305"/>
      <c r="AJ5462" s="305"/>
      <c r="AK5462" s="307"/>
      <c r="AL5462" s="308"/>
    </row>
    <row r="5463" spans="34:38" ht="14.4">
      <c r="AH5463" s="306"/>
      <c r="AI5463" s="305"/>
      <c r="AJ5463" s="305"/>
      <c r="AK5463" s="307"/>
      <c r="AL5463" s="308"/>
    </row>
    <row r="5464" spans="34:38" ht="14.4">
      <c r="AH5464" s="306"/>
      <c r="AI5464" s="305"/>
      <c r="AJ5464" s="305"/>
      <c r="AK5464" s="307"/>
      <c r="AL5464" s="308"/>
    </row>
    <row r="5465" spans="34:38" ht="14.4">
      <c r="AH5465" s="306"/>
      <c r="AI5465" s="305"/>
      <c r="AJ5465" s="305"/>
      <c r="AK5465" s="307"/>
      <c r="AL5465" s="308"/>
    </row>
    <row r="5466" spans="34:38" ht="14.4">
      <c r="AH5466" s="306"/>
      <c r="AI5466" s="305"/>
      <c r="AJ5466" s="305"/>
      <c r="AK5466" s="307"/>
      <c r="AL5466" s="308"/>
    </row>
    <row r="5467" spans="34:38" ht="14.4">
      <c r="AH5467" s="306"/>
      <c r="AI5467" s="305"/>
      <c r="AJ5467" s="305"/>
      <c r="AK5467" s="307"/>
      <c r="AL5467" s="308"/>
    </row>
    <row r="5468" spans="34:38" ht="14.4">
      <c r="AH5468" s="306"/>
      <c r="AI5468" s="305"/>
      <c r="AJ5468" s="305"/>
      <c r="AK5468" s="307"/>
      <c r="AL5468" s="308"/>
    </row>
    <row r="5469" spans="34:38" ht="14.4">
      <c r="AH5469" s="306"/>
      <c r="AI5469" s="305"/>
      <c r="AJ5469" s="305"/>
      <c r="AK5469" s="307"/>
      <c r="AL5469" s="308"/>
    </row>
    <row r="5470" spans="34:38" ht="14.4">
      <c r="AH5470" s="306"/>
      <c r="AI5470" s="305"/>
      <c r="AJ5470" s="305"/>
      <c r="AK5470" s="307"/>
      <c r="AL5470" s="308"/>
    </row>
    <row r="5471" spans="34:38" ht="14.4">
      <c r="AH5471" s="306"/>
      <c r="AI5471" s="305"/>
      <c r="AJ5471" s="305"/>
      <c r="AK5471" s="307"/>
      <c r="AL5471" s="308"/>
    </row>
    <row r="5472" spans="34:38" ht="14.4">
      <c r="AH5472" s="306"/>
      <c r="AI5472" s="305"/>
      <c r="AJ5472" s="305"/>
      <c r="AK5472" s="307"/>
      <c r="AL5472" s="308"/>
    </row>
    <row r="5473" spans="34:38" ht="14.4">
      <c r="AH5473" s="306"/>
      <c r="AI5473" s="305"/>
      <c r="AJ5473" s="305"/>
      <c r="AK5473" s="307"/>
      <c r="AL5473" s="308"/>
    </row>
    <row r="5474" spans="34:38" ht="14.4">
      <c r="AH5474" s="306"/>
      <c r="AI5474" s="305"/>
      <c r="AJ5474" s="305"/>
      <c r="AK5474" s="307"/>
      <c r="AL5474" s="308"/>
    </row>
    <row r="5475" spans="34:38" ht="14.4">
      <c r="AH5475" s="306"/>
      <c r="AI5475" s="305"/>
      <c r="AJ5475" s="305"/>
      <c r="AK5475" s="307"/>
      <c r="AL5475" s="308"/>
    </row>
    <row r="5476" spans="34:38" ht="14.4">
      <c r="AH5476" s="306"/>
      <c r="AI5476" s="305"/>
      <c r="AJ5476" s="305"/>
      <c r="AK5476" s="307"/>
      <c r="AL5476" s="308"/>
    </row>
    <row r="5477" spans="34:38" ht="14.4">
      <c r="AH5477" s="306"/>
      <c r="AI5477" s="305"/>
      <c r="AJ5477" s="305"/>
      <c r="AK5477" s="307"/>
      <c r="AL5477" s="308"/>
    </row>
    <row r="5478" spans="34:38" ht="14.4">
      <c r="AH5478" s="306"/>
      <c r="AI5478" s="305"/>
      <c r="AJ5478" s="305"/>
      <c r="AK5478" s="307"/>
      <c r="AL5478" s="308"/>
    </row>
    <row r="5479" spans="34:38" ht="14.4">
      <c r="AH5479" s="306"/>
      <c r="AI5479" s="305"/>
      <c r="AJ5479" s="305"/>
      <c r="AK5479" s="307"/>
      <c r="AL5479" s="308"/>
    </row>
    <row r="5480" spans="34:38" ht="14.4">
      <c r="AH5480" s="306"/>
      <c r="AI5480" s="305"/>
      <c r="AJ5480" s="305"/>
      <c r="AK5480" s="307"/>
      <c r="AL5480" s="308"/>
    </row>
    <row r="5481" spans="34:38" ht="14.4">
      <c r="AH5481" s="306"/>
      <c r="AI5481" s="305"/>
      <c r="AJ5481" s="305"/>
      <c r="AK5481" s="307"/>
      <c r="AL5481" s="308"/>
    </row>
    <row r="5482" spans="34:38" ht="14.4">
      <c r="AH5482" s="306"/>
      <c r="AI5482" s="305"/>
      <c r="AJ5482" s="305"/>
      <c r="AK5482" s="307"/>
      <c r="AL5482" s="308"/>
    </row>
    <row r="5483" spans="34:38" ht="14.4">
      <c r="AH5483" s="306"/>
      <c r="AI5483" s="305"/>
      <c r="AJ5483" s="305"/>
      <c r="AK5483" s="307"/>
      <c r="AL5483" s="308"/>
    </row>
    <row r="5484" spans="34:38" ht="14.4">
      <c r="AH5484" s="306"/>
      <c r="AI5484" s="305"/>
      <c r="AJ5484" s="305"/>
      <c r="AK5484" s="307"/>
      <c r="AL5484" s="308"/>
    </row>
    <row r="5485" spans="34:38" ht="14.4">
      <c r="AH5485" s="306"/>
      <c r="AI5485" s="305"/>
      <c r="AJ5485" s="305"/>
      <c r="AK5485" s="307"/>
      <c r="AL5485" s="308"/>
    </row>
    <row r="5486" spans="34:38" ht="14.4">
      <c r="AH5486" s="306"/>
      <c r="AI5486" s="305"/>
      <c r="AJ5486" s="305"/>
      <c r="AK5486" s="307"/>
      <c r="AL5486" s="308"/>
    </row>
    <row r="5487" spans="34:38" ht="14.4">
      <c r="AH5487" s="306"/>
      <c r="AI5487" s="305"/>
      <c r="AJ5487" s="305"/>
      <c r="AK5487" s="307"/>
      <c r="AL5487" s="308"/>
    </row>
    <row r="5488" spans="34:38" ht="14.4">
      <c r="AH5488" s="306"/>
      <c r="AI5488" s="305"/>
      <c r="AJ5488" s="305"/>
      <c r="AK5488" s="307"/>
      <c r="AL5488" s="308"/>
    </row>
    <row r="5489" spans="34:38" ht="14.4">
      <c r="AH5489" s="306"/>
      <c r="AI5489" s="305"/>
      <c r="AJ5489" s="305"/>
      <c r="AK5489" s="307"/>
      <c r="AL5489" s="308"/>
    </row>
    <row r="5490" spans="34:38" ht="14.4">
      <c r="AH5490" s="306"/>
      <c r="AI5490" s="305"/>
      <c r="AJ5490" s="305"/>
      <c r="AK5490" s="307"/>
      <c r="AL5490" s="308"/>
    </row>
    <row r="5491" spans="34:38" ht="14.4">
      <c r="AH5491" s="306"/>
      <c r="AI5491" s="305"/>
      <c r="AJ5491" s="305"/>
      <c r="AK5491" s="307"/>
      <c r="AL5491" s="308"/>
    </row>
    <row r="5492" spans="34:38" ht="14.4">
      <c r="AH5492" s="306"/>
      <c r="AI5492" s="305"/>
      <c r="AJ5492" s="305"/>
      <c r="AK5492" s="307"/>
      <c r="AL5492" s="308"/>
    </row>
    <row r="5493" spans="34:38" ht="14.4">
      <c r="AH5493" s="306"/>
      <c r="AI5493" s="305"/>
      <c r="AJ5493" s="305"/>
      <c r="AK5493" s="307"/>
      <c r="AL5493" s="308"/>
    </row>
    <row r="5494" spans="34:38" ht="14.4">
      <c r="AH5494" s="306"/>
      <c r="AI5494" s="305"/>
      <c r="AJ5494" s="305"/>
      <c r="AK5494" s="307"/>
      <c r="AL5494" s="308"/>
    </row>
    <row r="5495" spans="34:38" ht="14.4">
      <c r="AH5495" s="306"/>
      <c r="AI5495" s="305"/>
      <c r="AJ5495" s="305"/>
      <c r="AK5495" s="307"/>
      <c r="AL5495" s="308"/>
    </row>
    <row r="5496" spans="34:38" ht="14.4">
      <c r="AH5496" s="306"/>
      <c r="AI5496" s="305"/>
      <c r="AJ5496" s="305"/>
      <c r="AK5496" s="307"/>
      <c r="AL5496" s="308"/>
    </row>
    <row r="5497" spans="34:38" ht="14.4">
      <c r="AH5497" s="306"/>
      <c r="AI5497" s="305"/>
      <c r="AJ5497" s="305"/>
      <c r="AK5497" s="307"/>
      <c r="AL5497" s="308"/>
    </row>
    <row r="5498" spans="34:38" ht="14.4">
      <c r="AH5498" s="306"/>
      <c r="AI5498" s="305"/>
      <c r="AJ5498" s="305"/>
      <c r="AK5498" s="307"/>
      <c r="AL5498" s="308"/>
    </row>
    <row r="5499" spans="34:38" ht="14.4">
      <c r="AH5499" s="306"/>
      <c r="AI5499" s="305"/>
      <c r="AJ5499" s="305"/>
      <c r="AK5499" s="307"/>
      <c r="AL5499" s="308"/>
    </row>
    <row r="5500" spans="34:38" ht="14.4">
      <c r="AH5500" s="306"/>
      <c r="AI5500" s="305"/>
      <c r="AJ5500" s="305"/>
      <c r="AK5500" s="307"/>
      <c r="AL5500" s="308"/>
    </row>
    <row r="5501" spans="34:38" ht="14.4">
      <c r="AH5501" s="306"/>
      <c r="AI5501" s="305"/>
      <c r="AJ5501" s="305"/>
      <c r="AK5501" s="307"/>
      <c r="AL5501" s="308"/>
    </row>
    <row r="5502" spans="34:38" ht="14.4">
      <c r="AH5502" s="306"/>
      <c r="AI5502" s="305"/>
      <c r="AJ5502" s="305"/>
      <c r="AK5502" s="307"/>
      <c r="AL5502" s="308"/>
    </row>
    <row r="5503" spans="34:38" ht="14.4">
      <c r="AH5503" s="306"/>
      <c r="AI5503" s="305"/>
      <c r="AJ5503" s="305"/>
      <c r="AK5503" s="307"/>
      <c r="AL5503" s="308"/>
    </row>
    <row r="5504" spans="34:38" ht="14.4">
      <c r="AH5504" s="306"/>
      <c r="AI5504" s="305"/>
      <c r="AJ5504" s="305"/>
      <c r="AK5504" s="307"/>
      <c r="AL5504" s="308"/>
    </row>
    <row r="5505" spans="34:38" ht="14.4">
      <c r="AH5505" s="306"/>
      <c r="AI5505" s="305"/>
      <c r="AJ5505" s="305"/>
      <c r="AK5505" s="307"/>
      <c r="AL5505" s="308"/>
    </row>
    <row r="5506" spans="34:38" ht="14.4">
      <c r="AH5506" s="306"/>
      <c r="AI5506" s="305"/>
      <c r="AJ5506" s="305"/>
      <c r="AK5506" s="307"/>
      <c r="AL5506" s="308"/>
    </row>
    <row r="5507" spans="34:38" ht="14.4">
      <c r="AH5507" s="306"/>
      <c r="AI5507" s="305"/>
      <c r="AJ5507" s="305"/>
      <c r="AK5507" s="307"/>
      <c r="AL5507" s="308"/>
    </row>
    <row r="5508" spans="34:38" ht="14.4">
      <c r="AH5508" s="306"/>
      <c r="AI5508" s="305"/>
      <c r="AJ5508" s="305"/>
      <c r="AK5508" s="307"/>
      <c r="AL5508" s="308"/>
    </row>
    <row r="5509" spans="34:38" ht="14.4">
      <c r="AH5509" s="306"/>
      <c r="AI5509" s="305"/>
      <c r="AJ5509" s="305"/>
      <c r="AK5509" s="307"/>
      <c r="AL5509" s="308"/>
    </row>
    <row r="5510" spans="34:38" ht="14.4">
      <c r="AH5510" s="306"/>
      <c r="AI5510" s="305"/>
      <c r="AJ5510" s="305"/>
      <c r="AK5510" s="307"/>
      <c r="AL5510" s="308"/>
    </row>
    <row r="5511" spans="34:38" ht="14.4">
      <c r="AH5511" s="306"/>
      <c r="AI5511" s="305"/>
      <c r="AJ5511" s="305"/>
      <c r="AK5511" s="307"/>
      <c r="AL5511" s="308"/>
    </row>
    <row r="5512" spans="34:38" ht="14.4">
      <c r="AH5512" s="306"/>
      <c r="AI5512" s="305"/>
      <c r="AJ5512" s="305"/>
      <c r="AK5512" s="307"/>
      <c r="AL5512" s="308"/>
    </row>
    <row r="5513" spans="34:38" ht="14.4">
      <c r="AH5513" s="306"/>
      <c r="AI5513" s="305"/>
      <c r="AJ5513" s="305"/>
      <c r="AK5513" s="307"/>
      <c r="AL5513" s="308"/>
    </row>
    <row r="5514" spans="34:38" ht="14.4">
      <c r="AH5514" s="306"/>
      <c r="AI5514" s="305"/>
      <c r="AJ5514" s="305"/>
      <c r="AK5514" s="307"/>
      <c r="AL5514" s="308"/>
    </row>
    <row r="5515" spans="34:38" ht="14.4">
      <c r="AH5515" s="306"/>
      <c r="AI5515" s="305"/>
      <c r="AJ5515" s="305"/>
      <c r="AK5515" s="307"/>
      <c r="AL5515" s="308"/>
    </row>
    <row r="5516" spans="34:38" ht="14.4">
      <c r="AH5516" s="306"/>
      <c r="AI5516" s="305"/>
      <c r="AJ5516" s="305"/>
      <c r="AK5516" s="307"/>
      <c r="AL5516" s="308"/>
    </row>
    <row r="5517" spans="34:38" ht="14.4">
      <c r="AH5517" s="306"/>
      <c r="AI5517" s="305"/>
      <c r="AJ5517" s="305"/>
      <c r="AK5517" s="307"/>
      <c r="AL5517" s="308"/>
    </row>
    <row r="5518" spans="34:38" ht="14.4">
      <c r="AH5518" s="306"/>
      <c r="AI5518" s="305"/>
      <c r="AJ5518" s="305"/>
      <c r="AK5518" s="307"/>
      <c r="AL5518" s="308"/>
    </row>
    <row r="5519" spans="34:38" ht="14.4">
      <c r="AH5519" s="306"/>
      <c r="AI5519" s="305"/>
      <c r="AJ5519" s="305"/>
      <c r="AK5519" s="307"/>
      <c r="AL5519" s="308"/>
    </row>
    <row r="5520" spans="34:38" ht="14.4">
      <c r="AH5520" s="306"/>
      <c r="AI5520" s="305"/>
      <c r="AJ5520" s="305"/>
      <c r="AK5520" s="307"/>
      <c r="AL5520" s="308"/>
    </row>
    <row r="5521" spans="34:38" ht="14.4">
      <c r="AH5521" s="306"/>
      <c r="AI5521" s="305"/>
      <c r="AJ5521" s="305"/>
      <c r="AK5521" s="307"/>
      <c r="AL5521" s="308"/>
    </row>
    <row r="5522" spans="34:38" ht="14.4">
      <c r="AH5522" s="306"/>
      <c r="AI5522" s="305"/>
      <c r="AJ5522" s="305"/>
      <c r="AK5522" s="307"/>
      <c r="AL5522" s="308"/>
    </row>
    <row r="5523" spans="34:38" ht="14.4">
      <c r="AH5523" s="306"/>
      <c r="AI5523" s="305"/>
      <c r="AJ5523" s="305"/>
      <c r="AK5523" s="307"/>
      <c r="AL5523" s="308"/>
    </row>
    <row r="5524" spans="34:38" ht="14.4">
      <c r="AH5524" s="306"/>
      <c r="AI5524" s="305"/>
      <c r="AJ5524" s="305"/>
      <c r="AK5524" s="307"/>
      <c r="AL5524" s="308"/>
    </row>
    <row r="5525" spans="34:38" ht="14.4">
      <c r="AH5525" s="306"/>
      <c r="AI5525" s="305"/>
      <c r="AJ5525" s="305"/>
      <c r="AK5525" s="307"/>
      <c r="AL5525" s="308"/>
    </row>
    <row r="5526" spans="34:38" ht="14.4">
      <c r="AH5526" s="306"/>
      <c r="AI5526" s="305"/>
      <c r="AJ5526" s="305"/>
      <c r="AK5526" s="307"/>
      <c r="AL5526" s="308"/>
    </row>
    <row r="5527" spans="34:38" ht="14.4">
      <c r="AH5527" s="306"/>
      <c r="AI5527" s="305"/>
      <c r="AJ5527" s="305"/>
      <c r="AK5527" s="307"/>
      <c r="AL5527" s="308"/>
    </row>
    <row r="5528" spans="34:38" ht="14.4">
      <c r="AH5528" s="306"/>
      <c r="AI5528" s="305"/>
      <c r="AJ5528" s="305"/>
      <c r="AK5528" s="307"/>
      <c r="AL5528" s="308"/>
    </row>
    <row r="5529" spans="34:38" ht="14.4">
      <c r="AH5529" s="306"/>
      <c r="AI5529" s="305"/>
      <c r="AJ5529" s="305"/>
      <c r="AK5529" s="307"/>
      <c r="AL5529" s="308"/>
    </row>
    <row r="5530" spans="34:38" ht="14.4">
      <c r="AH5530" s="306"/>
      <c r="AI5530" s="305"/>
      <c r="AJ5530" s="305"/>
      <c r="AK5530" s="307"/>
      <c r="AL5530" s="308"/>
    </row>
    <row r="5531" spans="34:38" ht="14.4">
      <c r="AH5531" s="306"/>
      <c r="AI5531" s="305"/>
      <c r="AJ5531" s="305"/>
      <c r="AK5531" s="307"/>
      <c r="AL5531" s="308"/>
    </row>
    <row r="5532" spans="34:38" ht="14.4">
      <c r="AH5532" s="306"/>
      <c r="AI5532" s="305"/>
      <c r="AJ5532" s="305"/>
      <c r="AK5532" s="307"/>
      <c r="AL5532" s="308"/>
    </row>
    <row r="5533" spans="34:38" ht="14.4">
      <c r="AH5533" s="306"/>
      <c r="AI5533" s="305"/>
      <c r="AJ5533" s="305"/>
      <c r="AK5533" s="307"/>
      <c r="AL5533" s="308"/>
    </row>
    <row r="5534" spans="34:38" ht="14.4">
      <c r="AH5534" s="306"/>
      <c r="AI5534" s="305"/>
      <c r="AJ5534" s="305"/>
      <c r="AK5534" s="307"/>
      <c r="AL5534" s="308"/>
    </row>
    <row r="5535" spans="34:38" ht="14.4">
      <c r="AH5535" s="306"/>
      <c r="AI5535" s="305"/>
      <c r="AJ5535" s="305"/>
      <c r="AK5535" s="307"/>
      <c r="AL5535" s="308"/>
    </row>
    <row r="5536" spans="34:38" ht="14.4">
      <c r="AH5536" s="306"/>
      <c r="AI5536" s="305"/>
      <c r="AJ5536" s="305"/>
      <c r="AK5536" s="307"/>
      <c r="AL5536" s="308"/>
    </row>
    <row r="5537" spans="34:38" ht="14.4">
      <c r="AH5537" s="306"/>
      <c r="AI5537" s="305"/>
      <c r="AJ5537" s="305"/>
      <c r="AK5537" s="307"/>
      <c r="AL5537" s="308"/>
    </row>
    <row r="5538" spans="34:38" ht="14.4">
      <c r="AH5538" s="306"/>
      <c r="AI5538" s="305"/>
      <c r="AJ5538" s="305"/>
      <c r="AK5538" s="307"/>
      <c r="AL5538" s="308"/>
    </row>
    <row r="5539" spans="34:38" ht="14.4">
      <c r="AH5539" s="306"/>
      <c r="AI5539" s="305"/>
      <c r="AJ5539" s="305"/>
      <c r="AK5539" s="307"/>
      <c r="AL5539" s="308"/>
    </row>
    <row r="5540" spans="34:38" ht="14.4">
      <c r="AH5540" s="306"/>
      <c r="AI5540" s="305"/>
      <c r="AJ5540" s="305"/>
      <c r="AK5540" s="307"/>
      <c r="AL5540" s="308"/>
    </row>
    <row r="5541" spans="34:38" ht="14.4">
      <c r="AH5541" s="306"/>
      <c r="AI5541" s="305"/>
      <c r="AJ5541" s="305"/>
      <c r="AK5541" s="307"/>
      <c r="AL5541" s="308"/>
    </row>
    <row r="5542" spans="34:38" ht="14.4">
      <c r="AH5542" s="306"/>
      <c r="AI5542" s="305"/>
      <c r="AJ5542" s="305"/>
      <c r="AK5542" s="307"/>
      <c r="AL5542" s="308"/>
    </row>
    <row r="5543" spans="34:38" ht="14.4">
      <c r="AH5543" s="306"/>
      <c r="AI5543" s="305"/>
      <c r="AJ5543" s="305"/>
      <c r="AK5543" s="307"/>
      <c r="AL5543" s="308"/>
    </row>
    <row r="5544" spans="34:38" ht="14.4">
      <c r="AH5544" s="306"/>
      <c r="AI5544" s="305"/>
      <c r="AJ5544" s="305"/>
      <c r="AK5544" s="307"/>
      <c r="AL5544" s="308"/>
    </row>
    <row r="5545" spans="34:38" ht="14.4">
      <c r="AH5545" s="306"/>
      <c r="AI5545" s="305"/>
      <c r="AJ5545" s="305"/>
      <c r="AK5545" s="307"/>
      <c r="AL5545" s="308"/>
    </row>
    <row r="5546" spans="34:38" ht="14.4">
      <c r="AH5546" s="306"/>
      <c r="AI5546" s="305"/>
      <c r="AJ5546" s="305"/>
      <c r="AK5546" s="307"/>
      <c r="AL5546" s="308"/>
    </row>
    <row r="5547" spans="34:38" ht="14.4">
      <c r="AH5547" s="306"/>
      <c r="AI5547" s="305"/>
      <c r="AJ5547" s="305"/>
      <c r="AK5547" s="307"/>
      <c r="AL5547" s="308"/>
    </row>
    <row r="5548" spans="34:38" ht="14.4">
      <c r="AH5548" s="306"/>
      <c r="AI5548" s="305"/>
      <c r="AJ5548" s="305"/>
      <c r="AK5548" s="307"/>
      <c r="AL5548" s="308"/>
    </row>
    <row r="5549" spans="34:38" ht="14.4">
      <c r="AH5549" s="306"/>
      <c r="AI5549" s="305"/>
      <c r="AJ5549" s="305"/>
      <c r="AK5549" s="307"/>
      <c r="AL5549" s="308"/>
    </row>
    <row r="5550" spans="34:38" ht="14.4">
      <c r="AH5550" s="306"/>
      <c r="AI5550" s="305"/>
      <c r="AJ5550" s="305"/>
      <c r="AK5550" s="307"/>
      <c r="AL5550" s="308"/>
    </row>
    <row r="5551" spans="34:38" ht="14.4">
      <c r="AH5551" s="306"/>
      <c r="AI5551" s="305"/>
      <c r="AJ5551" s="305"/>
      <c r="AK5551" s="307"/>
      <c r="AL5551" s="308"/>
    </row>
    <row r="5552" spans="34:38" ht="14.4">
      <c r="AH5552" s="306"/>
      <c r="AI5552" s="305"/>
      <c r="AJ5552" s="305"/>
      <c r="AK5552" s="307"/>
      <c r="AL5552" s="308"/>
    </row>
    <row r="5553" spans="34:38" ht="14.4">
      <c r="AH5553" s="306"/>
      <c r="AI5553" s="305"/>
      <c r="AJ5553" s="305"/>
      <c r="AK5553" s="307"/>
      <c r="AL5553" s="308"/>
    </row>
    <row r="5554" spans="34:38" ht="14.4">
      <c r="AH5554" s="306"/>
      <c r="AI5554" s="305"/>
      <c r="AJ5554" s="305"/>
      <c r="AK5554" s="307"/>
      <c r="AL5554" s="308"/>
    </row>
    <row r="5555" spans="34:38" ht="14.4">
      <c r="AH5555" s="306"/>
      <c r="AI5555" s="305"/>
      <c r="AJ5555" s="305"/>
      <c r="AK5555" s="307"/>
      <c r="AL5555" s="308"/>
    </row>
    <row r="5556" spans="34:38" ht="14.4">
      <c r="AH5556" s="306"/>
      <c r="AI5556" s="305"/>
      <c r="AJ5556" s="305"/>
      <c r="AK5556" s="307"/>
      <c r="AL5556" s="308"/>
    </row>
    <row r="5557" spans="34:38" ht="14.4">
      <c r="AH5557" s="306"/>
      <c r="AI5557" s="305"/>
      <c r="AJ5557" s="305"/>
      <c r="AK5557" s="307"/>
      <c r="AL5557" s="308"/>
    </row>
    <row r="5558" spans="34:38" ht="14.4">
      <c r="AH5558" s="306"/>
      <c r="AI5558" s="305"/>
      <c r="AJ5558" s="305"/>
      <c r="AK5558" s="307"/>
      <c r="AL5558" s="308"/>
    </row>
    <row r="5559" spans="34:38" ht="14.4">
      <c r="AH5559" s="306"/>
      <c r="AI5559" s="305"/>
      <c r="AJ5559" s="305"/>
      <c r="AK5559" s="307"/>
      <c r="AL5559" s="308"/>
    </row>
    <row r="5560" spans="34:38" ht="14.4">
      <c r="AH5560" s="306"/>
      <c r="AI5560" s="305"/>
      <c r="AJ5560" s="305"/>
      <c r="AK5560" s="307"/>
      <c r="AL5560" s="308"/>
    </row>
    <row r="5561" spans="34:38" ht="14.4">
      <c r="AH5561" s="306"/>
      <c r="AI5561" s="305"/>
      <c r="AJ5561" s="305"/>
      <c r="AK5561" s="307"/>
      <c r="AL5561" s="308"/>
    </row>
    <row r="5562" spans="34:38" ht="14.4">
      <c r="AH5562" s="306"/>
      <c r="AI5562" s="305"/>
      <c r="AJ5562" s="305"/>
      <c r="AK5562" s="307"/>
      <c r="AL5562" s="308"/>
    </row>
    <row r="5563" spans="34:38" ht="14.4">
      <c r="AH5563" s="306"/>
      <c r="AI5563" s="305"/>
      <c r="AJ5563" s="305"/>
      <c r="AK5563" s="307"/>
      <c r="AL5563" s="308"/>
    </row>
    <row r="5564" spans="34:38" ht="14.4">
      <c r="AH5564" s="306"/>
      <c r="AI5564" s="305"/>
      <c r="AJ5564" s="305"/>
      <c r="AK5564" s="307"/>
      <c r="AL5564" s="308"/>
    </row>
    <row r="5565" spans="34:38" ht="14.4">
      <c r="AH5565" s="306"/>
      <c r="AI5565" s="305"/>
      <c r="AJ5565" s="305"/>
      <c r="AK5565" s="307"/>
      <c r="AL5565" s="308"/>
    </row>
    <row r="5566" spans="34:38" ht="14.4">
      <c r="AH5566" s="306"/>
      <c r="AI5566" s="305"/>
      <c r="AJ5566" s="305"/>
      <c r="AK5566" s="307"/>
      <c r="AL5566" s="308"/>
    </row>
    <row r="5567" spans="34:38" ht="14.4">
      <c r="AH5567" s="306"/>
      <c r="AI5567" s="305"/>
      <c r="AJ5567" s="305"/>
      <c r="AK5567" s="307"/>
      <c r="AL5567" s="308"/>
    </row>
    <row r="5568" spans="34:38" ht="14.4">
      <c r="AH5568" s="306"/>
      <c r="AI5568" s="305"/>
      <c r="AJ5568" s="305"/>
      <c r="AK5568" s="307"/>
      <c r="AL5568" s="308"/>
    </row>
    <row r="5569" spans="34:38" ht="14.4">
      <c r="AH5569" s="306"/>
      <c r="AI5569" s="305"/>
      <c r="AJ5569" s="305"/>
      <c r="AK5569" s="307"/>
      <c r="AL5569" s="308"/>
    </row>
    <row r="5570" spans="34:38" ht="14.4">
      <c r="AH5570" s="306"/>
      <c r="AI5570" s="305"/>
      <c r="AJ5570" s="305"/>
      <c r="AK5570" s="307"/>
      <c r="AL5570" s="308"/>
    </row>
    <row r="5571" spans="34:38" ht="14.4">
      <c r="AH5571" s="306"/>
      <c r="AI5571" s="305"/>
      <c r="AJ5571" s="305"/>
      <c r="AK5571" s="307"/>
      <c r="AL5571" s="308"/>
    </row>
    <row r="5572" spans="34:38" ht="14.4">
      <c r="AH5572" s="306"/>
      <c r="AI5572" s="305"/>
      <c r="AJ5572" s="305"/>
      <c r="AK5572" s="307"/>
      <c r="AL5572" s="308"/>
    </row>
    <row r="5573" spans="34:38" ht="14.4">
      <c r="AH5573" s="306"/>
      <c r="AI5573" s="305"/>
      <c r="AJ5573" s="305"/>
      <c r="AK5573" s="307"/>
      <c r="AL5573" s="308"/>
    </row>
    <row r="5574" spans="34:38" ht="14.4">
      <c r="AH5574" s="306"/>
      <c r="AI5574" s="305"/>
      <c r="AJ5574" s="305"/>
      <c r="AK5574" s="307"/>
      <c r="AL5574" s="308"/>
    </row>
    <row r="5575" spans="34:38" ht="14.4">
      <c r="AH5575" s="306"/>
      <c r="AI5575" s="305"/>
      <c r="AJ5575" s="305"/>
      <c r="AK5575" s="307"/>
      <c r="AL5575" s="308"/>
    </row>
    <row r="5576" spans="34:38" ht="14.4">
      <c r="AH5576" s="306"/>
      <c r="AI5576" s="305"/>
      <c r="AJ5576" s="305"/>
      <c r="AK5576" s="307"/>
      <c r="AL5576" s="308"/>
    </row>
    <row r="5577" spans="34:38" ht="14.4">
      <c r="AH5577" s="306"/>
      <c r="AI5577" s="305"/>
      <c r="AJ5577" s="305"/>
      <c r="AK5577" s="307"/>
      <c r="AL5577" s="308"/>
    </row>
    <row r="5578" spans="34:38" ht="14.4">
      <c r="AH5578" s="306"/>
      <c r="AI5578" s="305"/>
      <c r="AJ5578" s="305"/>
      <c r="AK5578" s="307"/>
      <c r="AL5578" s="308"/>
    </row>
    <row r="5579" spans="34:38" ht="14.4">
      <c r="AH5579" s="306"/>
      <c r="AI5579" s="305"/>
      <c r="AJ5579" s="305"/>
      <c r="AK5579" s="307"/>
      <c r="AL5579" s="308"/>
    </row>
    <row r="5580" spans="34:38" ht="14.4">
      <c r="AH5580" s="306"/>
      <c r="AI5580" s="305"/>
      <c r="AJ5580" s="305"/>
      <c r="AK5580" s="307"/>
      <c r="AL5580" s="308"/>
    </row>
    <row r="5581" spans="34:38" ht="14.4">
      <c r="AH5581" s="306"/>
      <c r="AI5581" s="305"/>
      <c r="AJ5581" s="305"/>
      <c r="AK5581" s="307"/>
      <c r="AL5581" s="308"/>
    </row>
    <row r="5582" spans="34:38" ht="14.4">
      <c r="AH5582" s="306"/>
      <c r="AI5582" s="305"/>
      <c r="AJ5582" s="305"/>
      <c r="AK5582" s="307"/>
      <c r="AL5582" s="308"/>
    </row>
    <row r="5583" spans="34:38" ht="14.4">
      <c r="AH5583" s="306"/>
      <c r="AI5583" s="305"/>
      <c r="AJ5583" s="305"/>
      <c r="AK5583" s="307"/>
      <c r="AL5583" s="308"/>
    </row>
    <row r="5584" spans="34:38" ht="14.4">
      <c r="AH5584" s="306"/>
      <c r="AI5584" s="305"/>
      <c r="AJ5584" s="305"/>
      <c r="AK5584" s="307"/>
      <c r="AL5584" s="308"/>
    </row>
    <row r="5585" spans="34:38" ht="14.4">
      <c r="AH5585" s="306"/>
      <c r="AI5585" s="305"/>
      <c r="AJ5585" s="305"/>
      <c r="AK5585" s="307"/>
      <c r="AL5585" s="308"/>
    </row>
    <row r="5586" spans="34:38" ht="14.4">
      <c r="AH5586" s="306"/>
      <c r="AI5586" s="305"/>
      <c r="AJ5586" s="305"/>
      <c r="AK5586" s="307"/>
      <c r="AL5586" s="308"/>
    </row>
    <row r="5587" spans="34:38" ht="14.4">
      <c r="AH5587" s="306"/>
      <c r="AI5587" s="305"/>
      <c r="AJ5587" s="305"/>
      <c r="AK5587" s="307"/>
      <c r="AL5587" s="308"/>
    </row>
    <row r="5588" spans="34:38" ht="14.4">
      <c r="AH5588" s="306"/>
      <c r="AI5588" s="305"/>
      <c r="AJ5588" s="305"/>
      <c r="AK5588" s="307"/>
      <c r="AL5588" s="308"/>
    </row>
    <row r="5589" spans="34:38" ht="14.4">
      <c r="AH5589" s="306"/>
      <c r="AI5589" s="305"/>
      <c r="AJ5589" s="305"/>
      <c r="AK5589" s="307"/>
      <c r="AL5589" s="308"/>
    </row>
    <row r="5590" spans="34:38" ht="14.4">
      <c r="AH5590" s="306"/>
      <c r="AI5590" s="305"/>
      <c r="AJ5590" s="305"/>
      <c r="AK5590" s="307"/>
      <c r="AL5590" s="308"/>
    </row>
    <row r="5591" spans="34:38" ht="14.4">
      <c r="AH5591" s="306"/>
      <c r="AI5591" s="305"/>
      <c r="AJ5591" s="305"/>
      <c r="AK5591" s="307"/>
      <c r="AL5591" s="308"/>
    </row>
    <row r="5592" spans="34:38" ht="14.4">
      <c r="AH5592" s="306"/>
      <c r="AI5592" s="305"/>
      <c r="AJ5592" s="305"/>
      <c r="AK5592" s="307"/>
      <c r="AL5592" s="308"/>
    </row>
    <row r="5593" spans="34:38" ht="14.4">
      <c r="AH5593" s="306"/>
      <c r="AI5593" s="305"/>
      <c r="AJ5593" s="305"/>
      <c r="AK5593" s="307"/>
      <c r="AL5593" s="308"/>
    </row>
    <row r="5594" spans="34:38" ht="14.4">
      <c r="AH5594" s="306"/>
      <c r="AI5594" s="305"/>
      <c r="AJ5594" s="305"/>
      <c r="AK5594" s="307"/>
      <c r="AL5594" s="308"/>
    </row>
    <row r="5595" spans="34:38" ht="14.4">
      <c r="AH5595" s="306"/>
      <c r="AI5595" s="305"/>
      <c r="AJ5595" s="305"/>
      <c r="AK5595" s="307"/>
      <c r="AL5595" s="308"/>
    </row>
    <row r="5596" spans="34:38" ht="14.4">
      <c r="AH5596" s="306"/>
      <c r="AI5596" s="305"/>
      <c r="AJ5596" s="305"/>
      <c r="AK5596" s="307"/>
      <c r="AL5596" s="308"/>
    </row>
    <row r="5597" spans="34:38" ht="14.4">
      <c r="AH5597" s="306"/>
      <c r="AI5597" s="305"/>
      <c r="AJ5597" s="305"/>
      <c r="AK5597" s="307"/>
      <c r="AL5597" s="308"/>
    </row>
    <row r="5598" spans="34:38" ht="14.4">
      <c r="AH5598" s="306"/>
      <c r="AI5598" s="305"/>
      <c r="AJ5598" s="305"/>
      <c r="AK5598" s="307"/>
      <c r="AL5598" s="308"/>
    </row>
    <row r="5599" spans="34:38" ht="14.4">
      <c r="AH5599" s="306"/>
      <c r="AI5599" s="305"/>
      <c r="AJ5599" s="305"/>
      <c r="AK5599" s="307"/>
      <c r="AL5599" s="308"/>
    </row>
    <row r="5600" spans="34:38" ht="14.4">
      <c r="AH5600" s="306"/>
      <c r="AI5600" s="305"/>
      <c r="AJ5600" s="305"/>
      <c r="AK5600" s="307"/>
      <c r="AL5600" s="308"/>
    </row>
    <row r="5601" spans="34:38" ht="14.4">
      <c r="AH5601" s="306"/>
      <c r="AI5601" s="305"/>
      <c r="AJ5601" s="305"/>
      <c r="AK5601" s="307"/>
      <c r="AL5601" s="308"/>
    </row>
    <row r="5602" spans="34:38" ht="14.4">
      <c r="AH5602" s="306"/>
      <c r="AI5602" s="305"/>
      <c r="AJ5602" s="305"/>
      <c r="AK5602" s="307"/>
      <c r="AL5602" s="308"/>
    </row>
    <row r="5603" spans="34:38" ht="14.4">
      <c r="AH5603" s="306"/>
      <c r="AI5603" s="305"/>
      <c r="AJ5603" s="305"/>
      <c r="AK5603" s="307"/>
      <c r="AL5603" s="308"/>
    </row>
    <row r="5604" spans="34:38" ht="14.4">
      <c r="AH5604" s="306"/>
      <c r="AI5604" s="305"/>
      <c r="AJ5604" s="305"/>
      <c r="AK5604" s="307"/>
      <c r="AL5604" s="308"/>
    </row>
    <row r="5605" spans="34:38" ht="14.4">
      <c r="AH5605" s="306"/>
      <c r="AI5605" s="305"/>
      <c r="AJ5605" s="305"/>
      <c r="AK5605" s="307"/>
      <c r="AL5605" s="308"/>
    </row>
    <row r="5606" spans="34:38" ht="14.4">
      <c r="AH5606" s="306"/>
      <c r="AI5606" s="305"/>
      <c r="AJ5606" s="305"/>
      <c r="AK5606" s="307"/>
      <c r="AL5606" s="308"/>
    </row>
    <row r="5607" spans="34:38" ht="14.4">
      <c r="AH5607" s="306"/>
      <c r="AI5607" s="305"/>
      <c r="AJ5607" s="305"/>
      <c r="AK5607" s="307"/>
      <c r="AL5607" s="308"/>
    </row>
    <row r="5608" spans="34:38" ht="14.4">
      <c r="AH5608" s="306"/>
      <c r="AI5608" s="305"/>
      <c r="AJ5608" s="305"/>
      <c r="AK5608" s="307"/>
      <c r="AL5608" s="308"/>
    </row>
    <row r="5609" spans="34:38" ht="14.4">
      <c r="AH5609" s="306"/>
      <c r="AI5609" s="305"/>
      <c r="AJ5609" s="305"/>
      <c r="AK5609" s="307"/>
      <c r="AL5609" s="308"/>
    </row>
    <row r="5610" spans="34:38" ht="14.4">
      <c r="AH5610" s="306"/>
      <c r="AI5610" s="305"/>
      <c r="AJ5610" s="305"/>
      <c r="AK5610" s="307"/>
      <c r="AL5610" s="308"/>
    </row>
    <row r="5611" spans="34:38" ht="14.4">
      <c r="AH5611" s="306"/>
      <c r="AI5611" s="305"/>
      <c r="AJ5611" s="305"/>
      <c r="AK5611" s="307"/>
      <c r="AL5611" s="308"/>
    </row>
    <row r="5612" spans="34:38" ht="14.4">
      <c r="AH5612" s="306"/>
      <c r="AI5612" s="305"/>
      <c r="AJ5612" s="305"/>
      <c r="AK5612" s="307"/>
      <c r="AL5612" s="308"/>
    </row>
    <row r="5613" spans="34:38" ht="14.4">
      <c r="AH5613" s="306"/>
      <c r="AI5613" s="305"/>
      <c r="AJ5613" s="305"/>
      <c r="AK5613" s="307"/>
      <c r="AL5613" s="308"/>
    </row>
    <row r="5614" spans="34:38" ht="14.4">
      <c r="AH5614" s="306"/>
      <c r="AI5614" s="305"/>
      <c r="AJ5614" s="305"/>
      <c r="AK5614" s="307"/>
      <c r="AL5614" s="308"/>
    </row>
    <row r="5615" spans="34:38" ht="14.4">
      <c r="AH5615" s="306"/>
      <c r="AI5615" s="305"/>
      <c r="AJ5615" s="305"/>
      <c r="AK5615" s="307"/>
      <c r="AL5615" s="308"/>
    </row>
    <row r="5616" spans="34:38" ht="14.4">
      <c r="AH5616" s="306"/>
      <c r="AI5616" s="305"/>
      <c r="AJ5616" s="305"/>
      <c r="AK5616" s="307"/>
      <c r="AL5616" s="308"/>
    </row>
    <row r="5617" spans="34:38" ht="14.4">
      <c r="AH5617" s="306"/>
      <c r="AI5617" s="305"/>
      <c r="AJ5617" s="305"/>
      <c r="AK5617" s="307"/>
      <c r="AL5617" s="308"/>
    </row>
    <row r="5618" spans="34:38" ht="14.4">
      <c r="AH5618" s="306"/>
      <c r="AI5618" s="305"/>
      <c r="AJ5618" s="305"/>
      <c r="AK5618" s="307"/>
      <c r="AL5618" s="308"/>
    </row>
    <row r="5619" spans="34:38" ht="14.4">
      <c r="AH5619" s="306"/>
      <c r="AI5619" s="305"/>
      <c r="AJ5619" s="305"/>
      <c r="AK5619" s="307"/>
      <c r="AL5619" s="308"/>
    </row>
    <row r="5620" spans="34:38" ht="14.4">
      <c r="AH5620" s="306"/>
      <c r="AI5620" s="305"/>
      <c r="AJ5620" s="305"/>
      <c r="AK5620" s="307"/>
      <c r="AL5620" s="308"/>
    </row>
    <row r="5621" spans="34:38" ht="14.4">
      <c r="AH5621" s="306"/>
      <c r="AI5621" s="305"/>
      <c r="AJ5621" s="305"/>
      <c r="AK5621" s="307"/>
      <c r="AL5621" s="308"/>
    </row>
    <row r="5622" spans="34:38" ht="14.4">
      <c r="AH5622" s="306"/>
      <c r="AI5622" s="305"/>
      <c r="AJ5622" s="305"/>
      <c r="AK5622" s="307"/>
      <c r="AL5622" s="308"/>
    </row>
    <row r="5623" spans="34:38" ht="14.4">
      <c r="AH5623" s="306"/>
      <c r="AI5623" s="305"/>
      <c r="AJ5623" s="305"/>
      <c r="AK5623" s="307"/>
      <c r="AL5623" s="308"/>
    </row>
    <row r="5624" spans="34:38" ht="14.4">
      <c r="AH5624" s="306"/>
      <c r="AI5624" s="305"/>
      <c r="AJ5624" s="305"/>
      <c r="AK5624" s="307"/>
      <c r="AL5624" s="308"/>
    </row>
    <row r="5625" spans="34:38" ht="14.4">
      <c r="AH5625" s="306"/>
      <c r="AI5625" s="305"/>
      <c r="AJ5625" s="305"/>
      <c r="AK5625" s="307"/>
      <c r="AL5625" s="308"/>
    </row>
    <row r="5626" spans="34:38" ht="14.4">
      <c r="AH5626" s="306"/>
      <c r="AI5626" s="305"/>
      <c r="AJ5626" s="305"/>
      <c r="AK5626" s="307"/>
      <c r="AL5626" s="308"/>
    </row>
    <row r="5627" spans="34:38" ht="14.4">
      <c r="AH5627" s="306"/>
      <c r="AI5627" s="305"/>
      <c r="AJ5627" s="305"/>
      <c r="AK5627" s="307"/>
      <c r="AL5627" s="308"/>
    </row>
    <row r="5628" spans="34:38" ht="14.4">
      <c r="AH5628" s="306"/>
      <c r="AI5628" s="305"/>
      <c r="AJ5628" s="305"/>
      <c r="AK5628" s="307"/>
      <c r="AL5628" s="308"/>
    </row>
    <row r="5629" spans="34:38" ht="14.4">
      <c r="AH5629" s="306"/>
      <c r="AI5629" s="305"/>
      <c r="AJ5629" s="305"/>
      <c r="AK5629" s="307"/>
      <c r="AL5629" s="308"/>
    </row>
    <row r="5630" spans="34:38" ht="14.4">
      <c r="AH5630" s="306"/>
      <c r="AI5630" s="305"/>
      <c r="AJ5630" s="305"/>
      <c r="AK5630" s="307"/>
      <c r="AL5630" s="308"/>
    </row>
    <row r="5631" spans="34:38" ht="14.4">
      <c r="AH5631" s="306"/>
      <c r="AI5631" s="305"/>
      <c r="AJ5631" s="305"/>
      <c r="AK5631" s="307"/>
      <c r="AL5631" s="308"/>
    </row>
    <row r="5632" spans="34:38" ht="14.4">
      <c r="AH5632" s="306"/>
      <c r="AI5632" s="305"/>
      <c r="AJ5632" s="305"/>
      <c r="AK5632" s="307"/>
      <c r="AL5632" s="308"/>
    </row>
    <row r="5633" spans="34:38" ht="14.4">
      <c r="AH5633" s="306"/>
      <c r="AI5633" s="305"/>
      <c r="AJ5633" s="305"/>
      <c r="AK5633" s="307"/>
      <c r="AL5633" s="308"/>
    </row>
    <row r="5634" spans="34:38" ht="14.4">
      <c r="AH5634" s="306"/>
      <c r="AI5634" s="305"/>
      <c r="AJ5634" s="305"/>
      <c r="AK5634" s="307"/>
      <c r="AL5634" s="308"/>
    </row>
    <row r="5635" spans="34:38" ht="14.4">
      <c r="AH5635" s="306"/>
      <c r="AI5635" s="305"/>
      <c r="AJ5635" s="305"/>
      <c r="AK5635" s="307"/>
      <c r="AL5635" s="308"/>
    </row>
    <row r="5636" spans="34:38" ht="14.4">
      <c r="AH5636" s="306"/>
      <c r="AI5636" s="305"/>
      <c r="AJ5636" s="305"/>
      <c r="AK5636" s="307"/>
      <c r="AL5636" s="308"/>
    </row>
    <row r="5637" spans="34:38" ht="14.4">
      <c r="AH5637" s="306"/>
      <c r="AI5637" s="305"/>
      <c r="AJ5637" s="305"/>
      <c r="AK5637" s="307"/>
      <c r="AL5637" s="308"/>
    </row>
    <row r="5638" spans="34:38" ht="14.4">
      <c r="AH5638" s="306"/>
      <c r="AI5638" s="305"/>
      <c r="AJ5638" s="305"/>
      <c r="AK5638" s="307"/>
      <c r="AL5638" s="308"/>
    </row>
    <row r="5639" spans="34:38" ht="14.4">
      <c r="AH5639" s="306"/>
      <c r="AI5639" s="305"/>
      <c r="AJ5639" s="305"/>
      <c r="AK5639" s="307"/>
      <c r="AL5639" s="308"/>
    </row>
    <row r="5640" spans="34:38" ht="14.4">
      <c r="AH5640" s="306"/>
      <c r="AI5640" s="305"/>
      <c r="AJ5640" s="305"/>
      <c r="AK5640" s="307"/>
      <c r="AL5640" s="308"/>
    </row>
    <row r="5641" spans="34:38" ht="14.4">
      <c r="AH5641" s="306"/>
      <c r="AI5641" s="305"/>
      <c r="AJ5641" s="305"/>
      <c r="AK5641" s="307"/>
      <c r="AL5641" s="308"/>
    </row>
    <row r="5642" spans="34:38" ht="14.4">
      <c r="AH5642" s="306"/>
      <c r="AI5642" s="305"/>
      <c r="AJ5642" s="305"/>
      <c r="AK5642" s="307"/>
      <c r="AL5642" s="308"/>
    </row>
    <row r="5643" spans="34:38" ht="14.4">
      <c r="AH5643" s="306"/>
      <c r="AI5643" s="305"/>
      <c r="AJ5643" s="305"/>
      <c r="AK5643" s="307"/>
      <c r="AL5643" s="308"/>
    </row>
    <row r="5644" spans="34:38" ht="14.4">
      <c r="AH5644" s="306"/>
      <c r="AI5644" s="305"/>
      <c r="AJ5644" s="305"/>
      <c r="AK5644" s="307"/>
      <c r="AL5644" s="308"/>
    </row>
    <row r="5645" spans="34:38" ht="14.4">
      <c r="AH5645" s="306"/>
      <c r="AI5645" s="305"/>
      <c r="AJ5645" s="305"/>
      <c r="AK5645" s="307"/>
      <c r="AL5645" s="308"/>
    </row>
    <row r="5646" spans="34:38" ht="14.4">
      <c r="AH5646" s="306"/>
      <c r="AI5646" s="305"/>
      <c r="AJ5646" s="305"/>
      <c r="AK5646" s="307"/>
      <c r="AL5646" s="308"/>
    </row>
    <row r="5647" spans="34:38" ht="14.4">
      <c r="AH5647" s="306"/>
      <c r="AI5647" s="305"/>
      <c r="AJ5647" s="305"/>
      <c r="AK5647" s="307"/>
      <c r="AL5647" s="308"/>
    </row>
    <row r="5648" spans="34:38" ht="14.4">
      <c r="AH5648" s="306"/>
      <c r="AI5648" s="305"/>
      <c r="AJ5648" s="305"/>
      <c r="AK5648" s="307"/>
      <c r="AL5648" s="308"/>
    </row>
    <row r="5649" spans="34:38" ht="14.4">
      <c r="AH5649" s="306"/>
      <c r="AI5649" s="305"/>
      <c r="AJ5649" s="305"/>
      <c r="AK5649" s="307"/>
      <c r="AL5649" s="308"/>
    </row>
    <row r="5650" spans="34:38" ht="14.4">
      <c r="AH5650" s="306"/>
      <c r="AI5650" s="305"/>
      <c r="AJ5650" s="305"/>
      <c r="AK5650" s="307"/>
      <c r="AL5650" s="308"/>
    </row>
    <row r="5651" spans="34:38" ht="14.4">
      <c r="AH5651" s="306"/>
      <c r="AI5651" s="305"/>
      <c r="AJ5651" s="305"/>
      <c r="AK5651" s="307"/>
      <c r="AL5651" s="308"/>
    </row>
    <row r="5652" spans="34:38" ht="14.4">
      <c r="AH5652" s="306"/>
      <c r="AI5652" s="305"/>
      <c r="AJ5652" s="305"/>
      <c r="AK5652" s="307"/>
      <c r="AL5652" s="308"/>
    </row>
    <row r="5653" spans="34:38" ht="14.4">
      <c r="AH5653" s="306"/>
      <c r="AI5653" s="305"/>
      <c r="AJ5653" s="305"/>
      <c r="AK5653" s="307"/>
      <c r="AL5653" s="308"/>
    </row>
    <row r="5654" spans="34:38" ht="14.4">
      <c r="AH5654" s="306"/>
      <c r="AI5654" s="305"/>
      <c r="AJ5654" s="305"/>
      <c r="AK5654" s="307"/>
      <c r="AL5654" s="308"/>
    </row>
    <row r="5655" spans="34:38" ht="14.4">
      <c r="AH5655" s="306"/>
      <c r="AI5655" s="305"/>
      <c r="AJ5655" s="305"/>
      <c r="AK5655" s="307"/>
      <c r="AL5655" s="308"/>
    </row>
    <row r="5656" spans="34:38" ht="14.4">
      <c r="AH5656" s="306"/>
      <c r="AI5656" s="305"/>
      <c r="AJ5656" s="305"/>
      <c r="AK5656" s="307"/>
      <c r="AL5656" s="308"/>
    </row>
    <row r="5657" spans="34:38" ht="14.4">
      <c r="AH5657" s="306"/>
      <c r="AI5657" s="305"/>
      <c r="AJ5657" s="305"/>
      <c r="AK5657" s="307"/>
      <c r="AL5657" s="308"/>
    </row>
    <row r="5658" spans="34:38" ht="14.4">
      <c r="AH5658" s="306"/>
      <c r="AI5658" s="305"/>
      <c r="AJ5658" s="305"/>
      <c r="AK5658" s="307"/>
      <c r="AL5658" s="308"/>
    </row>
    <row r="5659" spans="34:38" ht="14.4">
      <c r="AH5659" s="306"/>
      <c r="AI5659" s="305"/>
      <c r="AJ5659" s="305"/>
      <c r="AK5659" s="307"/>
      <c r="AL5659" s="308"/>
    </row>
    <row r="5660" spans="34:38" ht="14.4">
      <c r="AH5660" s="306"/>
      <c r="AI5660" s="305"/>
      <c r="AJ5660" s="305"/>
      <c r="AK5660" s="307"/>
      <c r="AL5660" s="308"/>
    </row>
    <row r="5661" spans="34:38" ht="14.4">
      <c r="AH5661" s="306"/>
      <c r="AI5661" s="305"/>
      <c r="AJ5661" s="305"/>
      <c r="AK5661" s="307"/>
      <c r="AL5661" s="308"/>
    </row>
    <row r="5662" spans="34:38" ht="14.4">
      <c r="AH5662" s="306"/>
      <c r="AI5662" s="305"/>
      <c r="AJ5662" s="305"/>
      <c r="AK5662" s="307"/>
      <c r="AL5662" s="308"/>
    </row>
    <row r="5663" spans="34:38" ht="14.4">
      <c r="AH5663" s="306"/>
      <c r="AI5663" s="305"/>
      <c r="AJ5663" s="305"/>
      <c r="AK5663" s="307"/>
      <c r="AL5663" s="308"/>
    </row>
    <row r="5664" spans="34:38" ht="14.4">
      <c r="AH5664" s="306"/>
      <c r="AI5664" s="305"/>
      <c r="AJ5664" s="305"/>
      <c r="AK5664" s="307"/>
      <c r="AL5664" s="308"/>
    </row>
    <row r="5665" spans="34:38" ht="14.4">
      <c r="AH5665" s="306"/>
      <c r="AI5665" s="305"/>
      <c r="AJ5665" s="305"/>
      <c r="AK5665" s="307"/>
      <c r="AL5665" s="308"/>
    </row>
    <row r="5666" spans="34:38" ht="14.4">
      <c r="AH5666" s="306"/>
      <c r="AI5666" s="305"/>
      <c r="AJ5666" s="305"/>
      <c r="AK5666" s="307"/>
      <c r="AL5666" s="308"/>
    </row>
    <row r="5667" spans="34:38" ht="14.4">
      <c r="AH5667" s="306"/>
      <c r="AI5667" s="305"/>
      <c r="AJ5667" s="305"/>
      <c r="AK5667" s="307"/>
      <c r="AL5667" s="308"/>
    </row>
    <row r="5668" spans="34:38" ht="14.4">
      <c r="AH5668" s="306"/>
      <c r="AI5668" s="305"/>
      <c r="AJ5668" s="305"/>
      <c r="AK5668" s="307"/>
      <c r="AL5668" s="308"/>
    </row>
    <row r="5669" spans="34:38" ht="14.4">
      <c r="AH5669" s="306"/>
      <c r="AI5669" s="305"/>
      <c r="AJ5669" s="305"/>
      <c r="AK5669" s="307"/>
      <c r="AL5669" s="308"/>
    </row>
    <row r="5670" spans="34:38" ht="14.4">
      <c r="AH5670" s="306"/>
      <c r="AI5670" s="305"/>
      <c r="AJ5670" s="305"/>
      <c r="AK5670" s="307"/>
      <c r="AL5670" s="308"/>
    </row>
    <row r="5671" spans="34:38" ht="14.4">
      <c r="AH5671" s="306"/>
      <c r="AI5671" s="305"/>
      <c r="AJ5671" s="305"/>
      <c r="AK5671" s="307"/>
      <c r="AL5671" s="308"/>
    </row>
    <row r="5672" spans="34:38" ht="14.4">
      <c r="AH5672" s="306"/>
      <c r="AI5672" s="305"/>
      <c r="AJ5672" s="305"/>
      <c r="AK5672" s="307"/>
      <c r="AL5672" s="308"/>
    </row>
    <row r="5673" spans="34:38" ht="14.4">
      <c r="AH5673" s="306"/>
      <c r="AI5673" s="305"/>
      <c r="AJ5673" s="305"/>
      <c r="AK5673" s="307"/>
      <c r="AL5673" s="308"/>
    </row>
    <row r="5674" spans="34:38" ht="14.4">
      <c r="AH5674" s="306"/>
      <c r="AI5674" s="305"/>
      <c r="AJ5674" s="305"/>
      <c r="AK5674" s="307"/>
      <c r="AL5674" s="308"/>
    </row>
    <row r="5675" spans="34:38" ht="14.4">
      <c r="AH5675" s="306"/>
      <c r="AI5675" s="305"/>
      <c r="AJ5675" s="305"/>
      <c r="AK5675" s="307"/>
      <c r="AL5675" s="308"/>
    </row>
    <row r="5676" spans="34:38" ht="14.4">
      <c r="AH5676" s="306"/>
      <c r="AI5676" s="305"/>
      <c r="AJ5676" s="305"/>
      <c r="AK5676" s="307"/>
      <c r="AL5676" s="308"/>
    </row>
    <row r="5677" spans="34:38" ht="14.4">
      <c r="AH5677" s="306"/>
      <c r="AI5677" s="305"/>
      <c r="AJ5677" s="305"/>
      <c r="AK5677" s="307"/>
      <c r="AL5677" s="308"/>
    </row>
    <row r="5678" spans="34:38" ht="14.4">
      <c r="AH5678" s="306"/>
      <c r="AI5678" s="305"/>
      <c r="AJ5678" s="305"/>
      <c r="AK5678" s="307"/>
      <c r="AL5678" s="308"/>
    </row>
    <row r="5679" spans="34:38" ht="14.4">
      <c r="AH5679" s="306"/>
      <c r="AI5679" s="305"/>
      <c r="AJ5679" s="305"/>
      <c r="AK5679" s="307"/>
      <c r="AL5679" s="308"/>
    </row>
    <row r="5680" spans="34:38" ht="14.4">
      <c r="AH5680" s="306"/>
      <c r="AI5680" s="305"/>
      <c r="AJ5680" s="305"/>
      <c r="AK5680" s="307"/>
      <c r="AL5680" s="308"/>
    </row>
    <row r="5681" spans="34:38" ht="14.4">
      <c r="AH5681" s="306"/>
      <c r="AI5681" s="305"/>
      <c r="AJ5681" s="305"/>
      <c r="AK5681" s="307"/>
      <c r="AL5681" s="308"/>
    </row>
    <row r="5682" spans="34:38" ht="14.4">
      <c r="AH5682" s="306"/>
      <c r="AI5682" s="305"/>
      <c r="AJ5682" s="305"/>
      <c r="AK5682" s="307"/>
      <c r="AL5682" s="308"/>
    </row>
    <row r="5683" spans="34:38" ht="14.4">
      <c r="AH5683" s="306"/>
      <c r="AI5683" s="305"/>
      <c r="AJ5683" s="305"/>
      <c r="AK5683" s="307"/>
      <c r="AL5683" s="308"/>
    </row>
    <row r="5684" spans="34:38" ht="14.4">
      <c r="AH5684" s="306"/>
      <c r="AI5684" s="305"/>
      <c r="AJ5684" s="305"/>
      <c r="AK5684" s="307"/>
      <c r="AL5684" s="308"/>
    </row>
    <row r="5685" spans="34:38" ht="14.4">
      <c r="AH5685" s="306"/>
      <c r="AI5685" s="305"/>
      <c r="AJ5685" s="305"/>
      <c r="AK5685" s="307"/>
      <c r="AL5685" s="308"/>
    </row>
    <row r="5686" spans="34:38" ht="14.4">
      <c r="AH5686" s="306"/>
      <c r="AI5686" s="305"/>
      <c r="AJ5686" s="305"/>
      <c r="AK5686" s="307"/>
      <c r="AL5686" s="308"/>
    </row>
    <row r="5687" spans="34:38" ht="14.4">
      <c r="AH5687" s="306"/>
      <c r="AI5687" s="305"/>
      <c r="AJ5687" s="305"/>
      <c r="AK5687" s="307"/>
      <c r="AL5687" s="308"/>
    </row>
    <row r="5688" spans="34:38" ht="14.4">
      <c r="AH5688" s="306"/>
      <c r="AI5688" s="305"/>
      <c r="AJ5688" s="305"/>
      <c r="AK5688" s="307"/>
      <c r="AL5688" s="308"/>
    </row>
    <row r="5689" spans="34:38" ht="14.4">
      <c r="AH5689" s="306"/>
      <c r="AI5689" s="305"/>
      <c r="AJ5689" s="305"/>
      <c r="AK5689" s="307"/>
      <c r="AL5689" s="308"/>
    </row>
    <row r="5690" spans="34:38" ht="14.4">
      <c r="AH5690" s="306"/>
      <c r="AI5690" s="305"/>
      <c r="AJ5690" s="305"/>
      <c r="AK5690" s="307"/>
      <c r="AL5690" s="308"/>
    </row>
    <row r="5691" spans="34:38" ht="14.4">
      <c r="AH5691" s="306"/>
      <c r="AI5691" s="305"/>
      <c r="AJ5691" s="305"/>
      <c r="AK5691" s="307"/>
      <c r="AL5691" s="308"/>
    </row>
    <row r="5692" spans="34:38" ht="14.4">
      <c r="AH5692" s="306"/>
      <c r="AI5692" s="305"/>
      <c r="AJ5692" s="305"/>
      <c r="AK5692" s="307"/>
      <c r="AL5692" s="308"/>
    </row>
    <row r="5693" spans="34:38" ht="14.4">
      <c r="AH5693" s="306"/>
      <c r="AI5693" s="305"/>
      <c r="AJ5693" s="305"/>
      <c r="AK5693" s="307"/>
      <c r="AL5693" s="308"/>
    </row>
    <row r="5694" spans="34:38" ht="14.4">
      <c r="AH5694" s="306"/>
      <c r="AI5694" s="305"/>
      <c r="AJ5694" s="305"/>
      <c r="AK5694" s="307"/>
      <c r="AL5694" s="308"/>
    </row>
    <row r="5695" spans="34:38" ht="14.4">
      <c r="AH5695" s="306"/>
      <c r="AI5695" s="305"/>
      <c r="AJ5695" s="305"/>
      <c r="AK5695" s="307"/>
      <c r="AL5695" s="308"/>
    </row>
    <row r="5696" spans="34:38" ht="14.4">
      <c r="AH5696" s="306"/>
      <c r="AI5696" s="305"/>
      <c r="AJ5696" s="305"/>
      <c r="AK5696" s="307"/>
      <c r="AL5696" s="308"/>
    </row>
    <row r="5697" spans="34:38" ht="14.4">
      <c r="AH5697" s="306"/>
      <c r="AI5697" s="305"/>
      <c r="AJ5697" s="305"/>
      <c r="AK5697" s="307"/>
      <c r="AL5697" s="308"/>
    </row>
    <row r="5698" spans="34:38" ht="14.4">
      <c r="AH5698" s="306"/>
      <c r="AI5698" s="305"/>
      <c r="AJ5698" s="305"/>
      <c r="AK5698" s="307"/>
      <c r="AL5698" s="308"/>
    </row>
    <row r="5699" spans="34:38" ht="14.4">
      <c r="AH5699" s="306"/>
      <c r="AI5699" s="305"/>
      <c r="AJ5699" s="305"/>
      <c r="AK5699" s="307"/>
      <c r="AL5699" s="308"/>
    </row>
    <row r="5700" spans="34:38" ht="14.4">
      <c r="AH5700" s="306"/>
      <c r="AI5700" s="305"/>
      <c r="AJ5700" s="305"/>
      <c r="AK5700" s="307"/>
      <c r="AL5700" s="308"/>
    </row>
    <row r="5701" spans="34:38" ht="14.4">
      <c r="AH5701" s="306"/>
      <c r="AI5701" s="305"/>
      <c r="AJ5701" s="305"/>
      <c r="AK5701" s="307"/>
      <c r="AL5701" s="308"/>
    </row>
    <row r="5702" spans="34:38" ht="14.4">
      <c r="AH5702" s="306"/>
      <c r="AI5702" s="305"/>
      <c r="AJ5702" s="305"/>
      <c r="AK5702" s="307"/>
      <c r="AL5702" s="308"/>
    </row>
    <row r="5703" spans="34:38" ht="14.4">
      <c r="AH5703" s="306"/>
      <c r="AI5703" s="305"/>
      <c r="AJ5703" s="305"/>
      <c r="AK5703" s="307"/>
      <c r="AL5703" s="308"/>
    </row>
    <row r="5704" spans="34:38" ht="14.4">
      <c r="AH5704" s="306"/>
      <c r="AI5704" s="305"/>
      <c r="AJ5704" s="305"/>
      <c r="AK5704" s="307"/>
      <c r="AL5704" s="308"/>
    </row>
    <row r="5705" spans="34:38" ht="14.4">
      <c r="AH5705" s="306"/>
      <c r="AI5705" s="305"/>
      <c r="AJ5705" s="305"/>
      <c r="AK5705" s="307"/>
      <c r="AL5705" s="308"/>
    </row>
    <row r="5706" spans="34:38" ht="14.4">
      <c r="AH5706" s="306"/>
      <c r="AI5706" s="305"/>
      <c r="AJ5706" s="305"/>
      <c r="AK5706" s="307"/>
      <c r="AL5706" s="308"/>
    </row>
    <row r="5707" spans="34:38" ht="14.4">
      <c r="AH5707" s="306"/>
      <c r="AI5707" s="305"/>
      <c r="AJ5707" s="305"/>
      <c r="AK5707" s="307"/>
      <c r="AL5707" s="308"/>
    </row>
    <row r="5708" spans="34:38" ht="14.4">
      <c r="AH5708" s="306"/>
      <c r="AI5708" s="305"/>
      <c r="AJ5708" s="305"/>
      <c r="AK5708" s="307"/>
      <c r="AL5708" s="308"/>
    </row>
    <row r="5709" spans="34:38" ht="14.4">
      <c r="AH5709" s="306"/>
      <c r="AI5709" s="305"/>
      <c r="AJ5709" s="305"/>
      <c r="AK5709" s="307"/>
      <c r="AL5709" s="308"/>
    </row>
    <row r="5710" spans="34:38" ht="14.4">
      <c r="AH5710" s="306"/>
      <c r="AI5710" s="305"/>
      <c r="AJ5710" s="305"/>
      <c r="AK5710" s="307"/>
      <c r="AL5710" s="308"/>
    </row>
    <row r="5711" spans="34:38" ht="14.4">
      <c r="AH5711" s="306"/>
      <c r="AI5711" s="305"/>
      <c r="AJ5711" s="305"/>
      <c r="AK5711" s="307"/>
      <c r="AL5711" s="308"/>
    </row>
    <row r="5712" spans="34:38" ht="14.4">
      <c r="AH5712" s="306"/>
      <c r="AI5712" s="305"/>
      <c r="AJ5712" s="305"/>
      <c r="AK5712" s="307"/>
      <c r="AL5712" s="308"/>
    </row>
    <row r="5713" spans="34:38" ht="14.4">
      <c r="AH5713" s="306"/>
      <c r="AI5713" s="305"/>
      <c r="AJ5713" s="305"/>
      <c r="AK5713" s="307"/>
      <c r="AL5713" s="308"/>
    </row>
    <row r="5714" spans="34:38" ht="14.4">
      <c r="AH5714" s="306"/>
      <c r="AI5714" s="305"/>
      <c r="AJ5714" s="305"/>
      <c r="AK5714" s="307"/>
      <c r="AL5714" s="308"/>
    </row>
    <row r="5715" spans="34:38" ht="14.4">
      <c r="AH5715" s="306"/>
      <c r="AI5715" s="305"/>
      <c r="AJ5715" s="305"/>
      <c r="AK5715" s="307"/>
      <c r="AL5715" s="308"/>
    </row>
    <row r="5716" spans="34:38" ht="14.4">
      <c r="AH5716" s="306"/>
      <c r="AI5716" s="305"/>
      <c r="AJ5716" s="305"/>
      <c r="AK5716" s="307"/>
      <c r="AL5716" s="308"/>
    </row>
    <row r="5717" spans="34:38" ht="14.4">
      <c r="AH5717" s="306"/>
      <c r="AI5717" s="305"/>
      <c r="AJ5717" s="305"/>
      <c r="AK5717" s="307"/>
      <c r="AL5717" s="308"/>
    </row>
    <row r="5718" spans="34:38" ht="14.4">
      <c r="AH5718" s="306"/>
      <c r="AI5718" s="305"/>
      <c r="AJ5718" s="305"/>
      <c r="AK5718" s="307"/>
      <c r="AL5718" s="308"/>
    </row>
    <row r="5719" spans="34:38" ht="14.4">
      <c r="AH5719" s="306"/>
      <c r="AI5719" s="305"/>
      <c r="AJ5719" s="305"/>
      <c r="AK5719" s="307"/>
      <c r="AL5719" s="308"/>
    </row>
    <row r="5720" spans="34:38" ht="14.4">
      <c r="AH5720" s="306"/>
      <c r="AI5720" s="305"/>
      <c r="AJ5720" s="305"/>
      <c r="AK5720" s="307"/>
      <c r="AL5720" s="308"/>
    </row>
    <row r="5721" spans="34:38" ht="14.4">
      <c r="AH5721" s="306"/>
      <c r="AI5721" s="305"/>
      <c r="AJ5721" s="305"/>
      <c r="AK5721" s="307"/>
      <c r="AL5721" s="308"/>
    </row>
    <row r="5722" spans="34:38" ht="14.4">
      <c r="AH5722" s="306"/>
      <c r="AI5722" s="305"/>
      <c r="AJ5722" s="305"/>
      <c r="AK5722" s="307"/>
      <c r="AL5722" s="308"/>
    </row>
    <row r="5723" spans="34:38" ht="14.4">
      <c r="AH5723" s="306"/>
      <c r="AI5723" s="305"/>
      <c r="AJ5723" s="305"/>
      <c r="AK5723" s="307"/>
      <c r="AL5723" s="308"/>
    </row>
    <row r="5724" spans="34:38" ht="14.4">
      <c r="AH5724" s="306"/>
      <c r="AI5724" s="305"/>
      <c r="AJ5724" s="305"/>
      <c r="AK5724" s="307"/>
      <c r="AL5724" s="308"/>
    </row>
    <row r="5725" spans="34:38" ht="14.4">
      <c r="AH5725" s="306"/>
      <c r="AI5725" s="305"/>
      <c r="AJ5725" s="305"/>
      <c r="AK5725" s="307"/>
      <c r="AL5725" s="308"/>
    </row>
    <row r="5726" spans="34:38" ht="14.4">
      <c r="AH5726" s="306"/>
      <c r="AI5726" s="305"/>
      <c r="AJ5726" s="305"/>
      <c r="AK5726" s="307"/>
      <c r="AL5726" s="308"/>
    </row>
    <row r="5727" spans="34:38" ht="14.4">
      <c r="AH5727" s="306"/>
      <c r="AI5727" s="305"/>
      <c r="AJ5727" s="305"/>
      <c r="AK5727" s="307"/>
      <c r="AL5727" s="308"/>
    </row>
    <row r="5728" spans="34:38" ht="14.4">
      <c r="AH5728" s="306"/>
      <c r="AI5728" s="305"/>
      <c r="AJ5728" s="305"/>
      <c r="AK5728" s="307"/>
      <c r="AL5728" s="308"/>
    </row>
    <row r="5729" spans="34:38" ht="14.4">
      <c r="AH5729" s="306"/>
      <c r="AI5729" s="305"/>
      <c r="AJ5729" s="305"/>
      <c r="AK5729" s="307"/>
      <c r="AL5729" s="308"/>
    </row>
    <row r="5730" spans="34:38" ht="14.4">
      <c r="AH5730" s="306"/>
      <c r="AI5730" s="305"/>
      <c r="AJ5730" s="305"/>
      <c r="AK5730" s="307"/>
      <c r="AL5730" s="308"/>
    </row>
    <row r="5731" spans="34:38" ht="14.4">
      <c r="AH5731" s="306"/>
      <c r="AI5731" s="305"/>
      <c r="AJ5731" s="305"/>
      <c r="AK5731" s="307"/>
      <c r="AL5731" s="308"/>
    </row>
    <row r="5732" spans="34:38" ht="14.4">
      <c r="AH5732" s="306"/>
      <c r="AI5732" s="305"/>
      <c r="AJ5732" s="305"/>
      <c r="AK5732" s="307"/>
      <c r="AL5732" s="308"/>
    </row>
    <row r="5733" spans="34:38" ht="14.4">
      <c r="AH5733" s="306"/>
      <c r="AI5733" s="305"/>
      <c r="AJ5733" s="305"/>
      <c r="AK5733" s="307"/>
      <c r="AL5733" s="308"/>
    </row>
    <row r="5734" spans="34:38" ht="14.4">
      <c r="AH5734" s="306"/>
      <c r="AI5734" s="305"/>
      <c r="AJ5734" s="305"/>
      <c r="AK5734" s="307"/>
      <c r="AL5734" s="308"/>
    </row>
    <row r="5735" spans="34:38" ht="14.4">
      <c r="AH5735" s="306"/>
      <c r="AI5735" s="305"/>
      <c r="AJ5735" s="305"/>
      <c r="AK5735" s="307"/>
      <c r="AL5735" s="308"/>
    </row>
    <row r="5736" spans="34:38" ht="14.4">
      <c r="AH5736" s="306"/>
      <c r="AI5736" s="305"/>
      <c r="AJ5736" s="305"/>
      <c r="AK5736" s="307"/>
      <c r="AL5736" s="308"/>
    </row>
    <row r="5737" spans="34:38" ht="14.4">
      <c r="AH5737" s="306"/>
      <c r="AI5737" s="305"/>
      <c r="AJ5737" s="305"/>
      <c r="AK5737" s="307"/>
      <c r="AL5737" s="308"/>
    </row>
    <row r="5738" spans="34:38" ht="14.4">
      <c r="AH5738" s="306"/>
      <c r="AI5738" s="305"/>
      <c r="AJ5738" s="305"/>
      <c r="AK5738" s="307"/>
      <c r="AL5738" s="308"/>
    </row>
    <row r="5739" spans="34:38" ht="14.4">
      <c r="AH5739" s="306"/>
      <c r="AI5739" s="305"/>
      <c r="AJ5739" s="305"/>
      <c r="AK5739" s="307"/>
      <c r="AL5739" s="308"/>
    </row>
    <row r="5740" spans="34:38" ht="14.4">
      <c r="AH5740" s="306"/>
      <c r="AI5740" s="305"/>
      <c r="AJ5740" s="305"/>
      <c r="AK5740" s="307"/>
      <c r="AL5740" s="308"/>
    </row>
    <row r="5741" spans="34:38" ht="14.4">
      <c r="AH5741" s="306"/>
      <c r="AI5741" s="305"/>
      <c r="AJ5741" s="305"/>
      <c r="AK5741" s="307"/>
      <c r="AL5741" s="308"/>
    </row>
    <row r="5742" spans="34:38" ht="14.4">
      <c r="AH5742" s="306"/>
      <c r="AI5742" s="305"/>
      <c r="AJ5742" s="305"/>
      <c r="AK5742" s="307"/>
      <c r="AL5742" s="308"/>
    </row>
    <row r="5743" spans="34:38" ht="14.4">
      <c r="AH5743" s="306"/>
      <c r="AI5743" s="305"/>
      <c r="AJ5743" s="305"/>
      <c r="AK5743" s="307"/>
      <c r="AL5743" s="308"/>
    </row>
    <row r="5744" spans="34:38" ht="14.4">
      <c r="AH5744" s="306"/>
      <c r="AI5744" s="305"/>
      <c r="AJ5744" s="305"/>
      <c r="AK5744" s="307"/>
      <c r="AL5744" s="308"/>
    </row>
    <row r="5745" spans="34:38" ht="14.4">
      <c r="AH5745" s="306"/>
      <c r="AI5745" s="305"/>
      <c r="AJ5745" s="305"/>
      <c r="AK5745" s="307"/>
      <c r="AL5745" s="308"/>
    </row>
    <row r="5746" spans="34:38" ht="14.4">
      <c r="AH5746" s="306"/>
      <c r="AI5746" s="305"/>
      <c r="AJ5746" s="305"/>
      <c r="AK5746" s="307"/>
      <c r="AL5746" s="308"/>
    </row>
    <row r="5747" spans="34:38" ht="14.4">
      <c r="AH5747" s="306"/>
      <c r="AI5747" s="305"/>
      <c r="AJ5747" s="305"/>
      <c r="AK5747" s="307"/>
      <c r="AL5747" s="308"/>
    </row>
    <row r="5748" spans="34:38" ht="14.4">
      <c r="AH5748" s="306"/>
      <c r="AI5748" s="305"/>
      <c r="AJ5748" s="305"/>
      <c r="AK5748" s="307"/>
      <c r="AL5748" s="308"/>
    </row>
    <row r="5749" spans="34:38" ht="14.4">
      <c r="AH5749" s="306"/>
      <c r="AI5749" s="305"/>
      <c r="AJ5749" s="305"/>
      <c r="AK5749" s="307"/>
      <c r="AL5749" s="308"/>
    </row>
    <row r="5750" spans="34:38" ht="14.4">
      <c r="AH5750" s="306"/>
      <c r="AI5750" s="305"/>
      <c r="AJ5750" s="305"/>
      <c r="AK5750" s="307"/>
      <c r="AL5750" s="308"/>
    </row>
    <row r="5751" spans="34:38" ht="14.4">
      <c r="AH5751" s="306"/>
      <c r="AI5751" s="305"/>
      <c r="AJ5751" s="305"/>
      <c r="AK5751" s="307"/>
      <c r="AL5751" s="308"/>
    </row>
    <row r="5752" spans="34:38" ht="14.4">
      <c r="AH5752" s="306"/>
      <c r="AI5752" s="305"/>
      <c r="AJ5752" s="305"/>
      <c r="AK5752" s="307"/>
      <c r="AL5752" s="308"/>
    </row>
    <row r="5753" spans="34:38" ht="14.4">
      <c r="AH5753" s="306"/>
      <c r="AI5753" s="305"/>
      <c r="AJ5753" s="305"/>
      <c r="AK5753" s="307"/>
      <c r="AL5753" s="308"/>
    </row>
    <row r="5754" spans="34:38" ht="14.4">
      <c r="AH5754" s="306"/>
      <c r="AI5754" s="305"/>
      <c r="AJ5754" s="305"/>
      <c r="AK5754" s="307"/>
      <c r="AL5754" s="308"/>
    </row>
    <row r="5755" spans="34:38" ht="14.4">
      <c r="AH5755" s="306"/>
      <c r="AI5755" s="305"/>
      <c r="AJ5755" s="305"/>
      <c r="AK5755" s="307"/>
      <c r="AL5755" s="308"/>
    </row>
    <row r="5756" spans="34:38" ht="14.4">
      <c r="AH5756" s="306"/>
      <c r="AI5756" s="305"/>
      <c r="AJ5756" s="305"/>
      <c r="AK5756" s="307"/>
      <c r="AL5756" s="308"/>
    </row>
    <row r="5757" spans="34:38" ht="14.4">
      <c r="AH5757" s="306"/>
      <c r="AI5757" s="305"/>
      <c r="AJ5757" s="305"/>
      <c r="AK5757" s="307"/>
      <c r="AL5757" s="308"/>
    </row>
    <row r="5758" spans="34:38" ht="14.4">
      <c r="AH5758" s="306"/>
      <c r="AI5758" s="305"/>
      <c r="AJ5758" s="305"/>
      <c r="AK5758" s="307"/>
      <c r="AL5758" s="308"/>
    </row>
    <row r="5759" spans="34:38" ht="14.4">
      <c r="AH5759" s="306"/>
      <c r="AI5759" s="305"/>
      <c r="AJ5759" s="305"/>
      <c r="AK5759" s="307"/>
      <c r="AL5759" s="308"/>
    </row>
    <row r="5760" spans="34:38" ht="14.4">
      <c r="AH5760" s="306"/>
      <c r="AI5760" s="305"/>
      <c r="AJ5760" s="305"/>
      <c r="AK5760" s="307"/>
      <c r="AL5760" s="308"/>
    </row>
    <row r="5761" spans="34:38" ht="14.4">
      <c r="AH5761" s="306"/>
      <c r="AI5761" s="305"/>
      <c r="AJ5761" s="305"/>
      <c r="AK5761" s="307"/>
      <c r="AL5761" s="308"/>
    </row>
    <row r="5762" spans="34:38" ht="14.4">
      <c r="AH5762" s="306"/>
      <c r="AI5762" s="305"/>
      <c r="AJ5762" s="305"/>
      <c r="AK5762" s="307"/>
      <c r="AL5762" s="308"/>
    </row>
    <row r="5763" spans="34:38" ht="14.4">
      <c r="AH5763" s="306"/>
      <c r="AI5763" s="305"/>
      <c r="AJ5763" s="305"/>
      <c r="AK5763" s="307"/>
      <c r="AL5763" s="308"/>
    </row>
    <row r="5764" spans="34:38" ht="14.4">
      <c r="AH5764" s="306"/>
      <c r="AI5764" s="305"/>
      <c r="AJ5764" s="305"/>
      <c r="AK5764" s="307"/>
      <c r="AL5764" s="308"/>
    </row>
    <row r="5765" spans="34:38" ht="14.4">
      <c r="AH5765" s="306"/>
      <c r="AI5765" s="305"/>
      <c r="AJ5765" s="305"/>
      <c r="AK5765" s="307"/>
      <c r="AL5765" s="308"/>
    </row>
    <row r="5766" spans="34:38" ht="14.4">
      <c r="AH5766" s="306"/>
      <c r="AI5766" s="305"/>
      <c r="AJ5766" s="305"/>
      <c r="AK5766" s="307"/>
      <c r="AL5766" s="308"/>
    </row>
    <row r="5767" spans="34:38" ht="14.4">
      <c r="AH5767" s="306"/>
      <c r="AI5767" s="305"/>
      <c r="AJ5767" s="305"/>
      <c r="AK5767" s="307"/>
      <c r="AL5767" s="308"/>
    </row>
    <row r="5768" spans="34:38" ht="14.4">
      <c r="AH5768" s="306"/>
      <c r="AI5768" s="305"/>
      <c r="AJ5768" s="305"/>
      <c r="AK5768" s="307"/>
      <c r="AL5768" s="308"/>
    </row>
    <row r="5769" spans="34:38" ht="14.4">
      <c r="AH5769" s="306"/>
      <c r="AI5769" s="305"/>
      <c r="AJ5769" s="305"/>
      <c r="AK5769" s="307"/>
      <c r="AL5769" s="308"/>
    </row>
    <row r="5770" spans="34:38" ht="14.4">
      <c r="AH5770" s="306"/>
      <c r="AI5770" s="305"/>
      <c r="AJ5770" s="305"/>
      <c r="AK5770" s="307"/>
      <c r="AL5770" s="308"/>
    </row>
    <row r="5771" spans="34:38" ht="14.4">
      <c r="AH5771" s="306"/>
      <c r="AI5771" s="305"/>
      <c r="AJ5771" s="305"/>
      <c r="AK5771" s="307"/>
      <c r="AL5771" s="308"/>
    </row>
    <row r="5772" spans="34:38" ht="14.4">
      <c r="AH5772" s="306"/>
      <c r="AI5772" s="305"/>
      <c r="AJ5772" s="305"/>
      <c r="AK5772" s="307"/>
      <c r="AL5772" s="308"/>
    </row>
    <row r="5773" spans="34:38" ht="14.4">
      <c r="AH5773" s="306"/>
      <c r="AI5773" s="305"/>
      <c r="AJ5773" s="305"/>
      <c r="AK5773" s="307"/>
      <c r="AL5773" s="308"/>
    </row>
    <row r="5774" spans="34:38" ht="14.4">
      <c r="AH5774" s="306"/>
      <c r="AI5774" s="305"/>
      <c r="AJ5774" s="305"/>
      <c r="AK5774" s="307"/>
      <c r="AL5774" s="308"/>
    </row>
    <row r="5775" spans="34:38" ht="14.4">
      <c r="AH5775" s="306"/>
      <c r="AI5775" s="305"/>
      <c r="AJ5775" s="305"/>
      <c r="AK5775" s="307"/>
      <c r="AL5775" s="308"/>
    </row>
    <row r="5776" spans="34:38" ht="14.4">
      <c r="AH5776" s="306"/>
      <c r="AI5776" s="305"/>
      <c r="AJ5776" s="305"/>
      <c r="AK5776" s="307"/>
      <c r="AL5776" s="308"/>
    </row>
    <row r="5777" spans="34:38" ht="14.4">
      <c r="AH5777" s="306"/>
      <c r="AI5777" s="305"/>
      <c r="AJ5777" s="305"/>
      <c r="AK5777" s="307"/>
      <c r="AL5777" s="308"/>
    </row>
    <row r="5778" spans="34:38" ht="14.4">
      <c r="AH5778" s="306"/>
      <c r="AI5778" s="305"/>
      <c r="AJ5778" s="305"/>
      <c r="AK5778" s="307"/>
      <c r="AL5778" s="308"/>
    </row>
    <row r="5779" spans="34:38" ht="14.4">
      <c r="AH5779" s="306"/>
      <c r="AI5779" s="305"/>
      <c r="AJ5779" s="305"/>
      <c r="AK5779" s="307"/>
      <c r="AL5779" s="308"/>
    </row>
    <row r="5780" spans="34:38" ht="14.4">
      <c r="AH5780" s="306"/>
      <c r="AI5780" s="305"/>
      <c r="AJ5780" s="305"/>
      <c r="AK5780" s="307"/>
      <c r="AL5780" s="308"/>
    </row>
    <row r="5781" spans="34:38" ht="14.4">
      <c r="AH5781" s="306"/>
      <c r="AI5781" s="305"/>
      <c r="AJ5781" s="305"/>
      <c r="AK5781" s="307"/>
      <c r="AL5781" s="308"/>
    </row>
    <row r="5782" spans="34:38" ht="14.4">
      <c r="AH5782" s="306"/>
      <c r="AI5782" s="305"/>
      <c r="AJ5782" s="305"/>
      <c r="AK5782" s="307"/>
      <c r="AL5782" s="308"/>
    </row>
    <row r="5783" spans="34:38" ht="14.4">
      <c r="AH5783" s="306"/>
      <c r="AI5783" s="305"/>
      <c r="AJ5783" s="305"/>
      <c r="AK5783" s="307"/>
      <c r="AL5783" s="308"/>
    </row>
    <row r="5784" spans="34:38" ht="14.4">
      <c r="AH5784" s="306"/>
      <c r="AI5784" s="305"/>
      <c r="AJ5784" s="305"/>
      <c r="AK5784" s="307"/>
      <c r="AL5784" s="308"/>
    </row>
    <row r="5785" spans="34:38" ht="14.4">
      <c r="AH5785" s="306"/>
      <c r="AI5785" s="305"/>
      <c r="AJ5785" s="305"/>
      <c r="AK5785" s="307"/>
      <c r="AL5785" s="308"/>
    </row>
    <row r="5786" spans="34:38" ht="14.4">
      <c r="AH5786" s="306"/>
      <c r="AI5786" s="305"/>
      <c r="AJ5786" s="305"/>
      <c r="AK5786" s="307"/>
      <c r="AL5786" s="308"/>
    </row>
    <row r="5787" spans="34:38" ht="14.4">
      <c r="AH5787" s="306"/>
      <c r="AI5787" s="305"/>
      <c r="AJ5787" s="305"/>
      <c r="AK5787" s="307"/>
      <c r="AL5787" s="308"/>
    </row>
    <row r="5788" spans="34:38" ht="14.4">
      <c r="AH5788" s="306"/>
      <c r="AI5788" s="305"/>
      <c r="AJ5788" s="305"/>
      <c r="AK5788" s="307"/>
      <c r="AL5788" s="308"/>
    </row>
    <row r="5789" spans="34:38" ht="14.4">
      <c r="AH5789" s="306"/>
      <c r="AI5789" s="305"/>
      <c r="AJ5789" s="305"/>
      <c r="AK5789" s="307"/>
      <c r="AL5789" s="308"/>
    </row>
    <row r="5790" spans="34:38" ht="14.4">
      <c r="AH5790" s="306"/>
      <c r="AI5790" s="305"/>
      <c r="AJ5790" s="305"/>
      <c r="AK5790" s="307"/>
      <c r="AL5790" s="308"/>
    </row>
    <row r="5791" spans="34:38" ht="14.4">
      <c r="AH5791" s="306"/>
      <c r="AI5791" s="305"/>
      <c r="AJ5791" s="305"/>
      <c r="AK5791" s="307"/>
      <c r="AL5791" s="308"/>
    </row>
    <row r="5792" spans="34:38" ht="14.4">
      <c r="AH5792" s="306"/>
      <c r="AI5792" s="305"/>
      <c r="AJ5792" s="305"/>
      <c r="AK5792" s="307"/>
      <c r="AL5792" s="308"/>
    </row>
    <row r="5793" spans="34:38" ht="14.4">
      <c r="AH5793" s="306"/>
      <c r="AI5793" s="305"/>
      <c r="AJ5793" s="305"/>
      <c r="AK5793" s="307"/>
      <c r="AL5793" s="308"/>
    </row>
    <row r="5794" spans="34:38" ht="14.4">
      <c r="AH5794" s="306"/>
      <c r="AI5794" s="305"/>
      <c r="AJ5794" s="305"/>
      <c r="AK5794" s="307"/>
      <c r="AL5794" s="308"/>
    </row>
    <row r="5795" spans="34:38" ht="14.4">
      <c r="AH5795" s="306"/>
      <c r="AI5795" s="305"/>
      <c r="AJ5795" s="305"/>
      <c r="AK5795" s="307"/>
      <c r="AL5795" s="308"/>
    </row>
    <row r="5796" spans="34:38" ht="14.4">
      <c r="AH5796" s="306"/>
      <c r="AI5796" s="305"/>
      <c r="AJ5796" s="305"/>
      <c r="AK5796" s="307"/>
      <c r="AL5796" s="308"/>
    </row>
    <row r="5797" spans="34:38" ht="14.4">
      <c r="AH5797" s="306"/>
      <c r="AI5797" s="305"/>
      <c r="AJ5797" s="305"/>
      <c r="AK5797" s="307"/>
      <c r="AL5797" s="308"/>
    </row>
    <row r="5798" spans="34:38" ht="14.4">
      <c r="AH5798" s="306"/>
      <c r="AI5798" s="305"/>
      <c r="AJ5798" s="305"/>
      <c r="AK5798" s="307"/>
      <c r="AL5798" s="308"/>
    </row>
    <row r="5799" spans="34:38" ht="14.4">
      <c r="AH5799" s="306"/>
      <c r="AI5799" s="305"/>
      <c r="AJ5799" s="305"/>
      <c r="AK5799" s="307"/>
      <c r="AL5799" s="308"/>
    </row>
    <row r="5800" spans="34:38" ht="14.4">
      <c r="AH5800" s="306"/>
      <c r="AI5800" s="305"/>
      <c r="AJ5800" s="305"/>
      <c r="AK5800" s="307"/>
      <c r="AL5800" s="308"/>
    </row>
    <row r="5801" spans="34:38" ht="14.4">
      <c r="AH5801" s="306"/>
      <c r="AI5801" s="305"/>
      <c r="AJ5801" s="305"/>
      <c r="AK5801" s="307"/>
      <c r="AL5801" s="308"/>
    </row>
    <row r="5802" spans="34:38" ht="14.4">
      <c r="AH5802" s="306"/>
      <c r="AI5802" s="305"/>
      <c r="AJ5802" s="305"/>
      <c r="AK5802" s="307"/>
      <c r="AL5802" s="308"/>
    </row>
    <row r="5803" spans="34:38" ht="14.4">
      <c r="AH5803" s="306"/>
      <c r="AI5803" s="305"/>
      <c r="AJ5803" s="305"/>
      <c r="AK5803" s="307"/>
      <c r="AL5803" s="308"/>
    </row>
    <row r="5804" spans="34:38" ht="14.4">
      <c r="AH5804" s="306"/>
      <c r="AI5804" s="305"/>
      <c r="AJ5804" s="305"/>
      <c r="AK5804" s="307"/>
      <c r="AL5804" s="308"/>
    </row>
    <row r="5805" spans="34:38" ht="14.4">
      <c r="AH5805" s="306"/>
      <c r="AI5805" s="305"/>
      <c r="AJ5805" s="305"/>
      <c r="AK5805" s="307"/>
      <c r="AL5805" s="308"/>
    </row>
    <row r="5806" spans="34:38" ht="14.4">
      <c r="AH5806" s="306"/>
      <c r="AI5806" s="305"/>
      <c r="AJ5806" s="305"/>
      <c r="AK5806" s="307"/>
      <c r="AL5806" s="308"/>
    </row>
    <row r="5807" spans="34:38" ht="14.4">
      <c r="AH5807" s="306"/>
      <c r="AI5807" s="305"/>
      <c r="AJ5807" s="305"/>
      <c r="AK5807" s="307"/>
      <c r="AL5807" s="308"/>
    </row>
    <row r="5808" spans="34:38" ht="14.4">
      <c r="AH5808" s="306"/>
      <c r="AI5808" s="305"/>
      <c r="AJ5808" s="305"/>
      <c r="AK5808" s="307"/>
      <c r="AL5808" s="308"/>
    </row>
    <row r="5809" spans="34:38" ht="14.4">
      <c r="AH5809" s="306"/>
      <c r="AI5809" s="305"/>
      <c r="AJ5809" s="305"/>
      <c r="AK5809" s="307"/>
      <c r="AL5809" s="308"/>
    </row>
    <row r="5810" spans="34:38" ht="14.4">
      <c r="AH5810" s="306"/>
      <c r="AI5810" s="305"/>
      <c r="AJ5810" s="305"/>
      <c r="AK5810" s="307"/>
      <c r="AL5810" s="308"/>
    </row>
    <row r="5811" spans="34:38" ht="14.4">
      <c r="AH5811" s="306"/>
      <c r="AI5811" s="305"/>
      <c r="AJ5811" s="305"/>
      <c r="AK5811" s="307"/>
      <c r="AL5811" s="308"/>
    </row>
    <row r="5812" spans="34:38" ht="14.4">
      <c r="AH5812" s="306"/>
      <c r="AI5812" s="305"/>
      <c r="AJ5812" s="305"/>
      <c r="AK5812" s="307"/>
      <c r="AL5812" s="308"/>
    </row>
    <row r="5813" spans="34:38" ht="14.4">
      <c r="AH5813" s="306"/>
      <c r="AI5813" s="305"/>
      <c r="AJ5813" s="305"/>
      <c r="AK5813" s="307"/>
      <c r="AL5813" s="308"/>
    </row>
    <row r="5814" spans="34:38" ht="14.4">
      <c r="AH5814" s="306"/>
      <c r="AI5814" s="305"/>
      <c r="AJ5814" s="305"/>
      <c r="AK5814" s="307"/>
      <c r="AL5814" s="308"/>
    </row>
    <row r="5815" spans="34:38" ht="14.4">
      <c r="AH5815" s="306"/>
      <c r="AI5815" s="305"/>
      <c r="AJ5815" s="305"/>
      <c r="AK5815" s="307"/>
      <c r="AL5815" s="308"/>
    </row>
    <row r="5816" spans="34:38" ht="14.4">
      <c r="AH5816" s="306"/>
      <c r="AI5816" s="305"/>
      <c r="AJ5816" s="305"/>
      <c r="AK5816" s="307"/>
      <c r="AL5816" s="308"/>
    </row>
    <row r="5817" spans="34:38" ht="14.4">
      <c r="AH5817" s="306"/>
      <c r="AI5817" s="305"/>
      <c r="AJ5817" s="305"/>
      <c r="AK5817" s="307"/>
      <c r="AL5817" s="308"/>
    </row>
    <row r="5818" spans="34:38" ht="14.4">
      <c r="AH5818" s="306"/>
      <c r="AI5818" s="305"/>
      <c r="AJ5818" s="305"/>
      <c r="AK5818" s="307"/>
      <c r="AL5818" s="308"/>
    </row>
    <row r="5819" spans="34:38" ht="14.4">
      <c r="AH5819" s="306"/>
      <c r="AI5819" s="305"/>
      <c r="AJ5819" s="305"/>
      <c r="AK5819" s="307"/>
      <c r="AL5819" s="308"/>
    </row>
    <row r="5820" spans="34:38" ht="14.4">
      <c r="AH5820" s="306"/>
      <c r="AI5820" s="305"/>
      <c r="AJ5820" s="305"/>
      <c r="AK5820" s="307"/>
      <c r="AL5820" s="308"/>
    </row>
    <row r="5821" spans="34:38" ht="14.4">
      <c r="AH5821" s="306"/>
      <c r="AI5821" s="305"/>
      <c r="AJ5821" s="305"/>
      <c r="AK5821" s="307"/>
      <c r="AL5821" s="308"/>
    </row>
    <row r="5822" spans="34:38" ht="14.4">
      <c r="AH5822" s="306"/>
      <c r="AI5822" s="305"/>
      <c r="AJ5822" s="305"/>
      <c r="AK5822" s="307"/>
      <c r="AL5822" s="308"/>
    </row>
    <row r="5823" spans="34:38" ht="14.4">
      <c r="AH5823" s="306"/>
      <c r="AI5823" s="305"/>
      <c r="AJ5823" s="305"/>
      <c r="AK5823" s="307"/>
      <c r="AL5823" s="308"/>
    </row>
    <row r="5824" spans="34:38" ht="14.4">
      <c r="AH5824" s="306"/>
      <c r="AI5824" s="305"/>
      <c r="AJ5824" s="305"/>
      <c r="AK5824" s="307"/>
      <c r="AL5824" s="308"/>
    </row>
    <row r="5825" spans="34:38" ht="14.4">
      <c r="AH5825" s="306"/>
      <c r="AI5825" s="305"/>
      <c r="AJ5825" s="305"/>
      <c r="AK5825" s="307"/>
      <c r="AL5825" s="308"/>
    </row>
    <row r="5826" spans="34:38" ht="14.4">
      <c r="AH5826" s="306"/>
      <c r="AI5826" s="305"/>
      <c r="AJ5826" s="305"/>
      <c r="AK5826" s="307"/>
      <c r="AL5826" s="308"/>
    </row>
    <row r="5827" spans="34:38" ht="14.4">
      <c r="AH5827" s="306"/>
      <c r="AI5827" s="305"/>
      <c r="AJ5827" s="305"/>
      <c r="AK5827" s="307"/>
      <c r="AL5827" s="308"/>
    </row>
    <row r="5828" spans="34:38" ht="14.4">
      <c r="AH5828" s="306"/>
      <c r="AI5828" s="305"/>
      <c r="AJ5828" s="305"/>
      <c r="AK5828" s="307"/>
      <c r="AL5828" s="308"/>
    </row>
    <row r="5829" spans="34:38" ht="14.4">
      <c r="AH5829" s="306"/>
      <c r="AI5829" s="305"/>
      <c r="AJ5829" s="305"/>
      <c r="AK5829" s="307"/>
      <c r="AL5829" s="308"/>
    </row>
    <row r="5830" spans="34:38" ht="14.4">
      <c r="AH5830" s="306"/>
      <c r="AI5830" s="305"/>
      <c r="AJ5830" s="305"/>
      <c r="AK5830" s="307"/>
      <c r="AL5830" s="308"/>
    </row>
    <row r="5831" spans="34:38" ht="14.4">
      <c r="AH5831" s="306"/>
      <c r="AI5831" s="305"/>
      <c r="AJ5831" s="305"/>
      <c r="AK5831" s="307"/>
      <c r="AL5831" s="308"/>
    </row>
    <row r="5832" spans="34:38" ht="14.4">
      <c r="AH5832" s="306"/>
      <c r="AI5832" s="305"/>
      <c r="AJ5832" s="305"/>
      <c r="AK5832" s="307"/>
      <c r="AL5832" s="308"/>
    </row>
    <row r="5833" spans="34:38" ht="14.4">
      <c r="AH5833" s="306"/>
      <c r="AI5833" s="305"/>
      <c r="AJ5833" s="305"/>
      <c r="AK5833" s="307"/>
      <c r="AL5833" s="308"/>
    </row>
    <row r="5834" spans="34:38" ht="14.4">
      <c r="AH5834" s="306"/>
      <c r="AI5834" s="305"/>
      <c r="AJ5834" s="305"/>
      <c r="AK5834" s="307"/>
      <c r="AL5834" s="308"/>
    </row>
    <row r="5835" spans="34:38" ht="14.4">
      <c r="AH5835" s="306"/>
      <c r="AI5835" s="305"/>
      <c r="AJ5835" s="305"/>
      <c r="AK5835" s="307"/>
      <c r="AL5835" s="308"/>
    </row>
    <row r="5836" spans="34:38" ht="14.4">
      <c r="AH5836" s="306"/>
      <c r="AI5836" s="305"/>
      <c r="AJ5836" s="305"/>
      <c r="AK5836" s="307"/>
      <c r="AL5836" s="308"/>
    </row>
    <row r="5837" spans="34:38" ht="14.4">
      <c r="AH5837" s="306"/>
      <c r="AI5837" s="305"/>
      <c r="AJ5837" s="305"/>
      <c r="AK5837" s="307"/>
      <c r="AL5837" s="308"/>
    </row>
    <row r="5838" spans="34:38" ht="14.4">
      <c r="AH5838" s="306"/>
      <c r="AI5838" s="305"/>
      <c r="AJ5838" s="305"/>
      <c r="AK5838" s="307"/>
      <c r="AL5838" s="308"/>
    </row>
    <row r="5839" spans="34:38" ht="14.4">
      <c r="AH5839" s="306"/>
      <c r="AI5839" s="305"/>
      <c r="AJ5839" s="305"/>
      <c r="AK5839" s="307"/>
      <c r="AL5839" s="308"/>
    </row>
    <row r="5840" spans="34:38" ht="14.4">
      <c r="AH5840" s="306"/>
      <c r="AI5840" s="305"/>
      <c r="AJ5840" s="305"/>
      <c r="AK5840" s="307"/>
      <c r="AL5840" s="308"/>
    </row>
    <row r="5841" spans="34:38" ht="14.4">
      <c r="AH5841" s="306"/>
      <c r="AI5841" s="305"/>
      <c r="AJ5841" s="305"/>
      <c r="AK5841" s="307"/>
      <c r="AL5841" s="308"/>
    </row>
    <row r="5842" spans="34:38" ht="14.4">
      <c r="AH5842" s="306"/>
      <c r="AI5842" s="305"/>
      <c r="AJ5842" s="305"/>
      <c r="AK5842" s="307"/>
      <c r="AL5842" s="308"/>
    </row>
    <row r="5843" spans="34:38" ht="14.4">
      <c r="AH5843" s="306"/>
      <c r="AI5843" s="305"/>
      <c r="AJ5843" s="305"/>
      <c r="AK5843" s="307"/>
      <c r="AL5843" s="308"/>
    </row>
    <row r="5844" spans="34:38" ht="14.4">
      <c r="AH5844" s="306"/>
      <c r="AI5844" s="305"/>
      <c r="AJ5844" s="305"/>
      <c r="AK5844" s="307"/>
      <c r="AL5844" s="308"/>
    </row>
    <row r="5845" spans="34:38" ht="14.4">
      <c r="AH5845" s="306"/>
      <c r="AI5845" s="305"/>
      <c r="AJ5845" s="305"/>
      <c r="AK5845" s="307"/>
      <c r="AL5845" s="308"/>
    </row>
    <row r="5846" spans="34:38" ht="14.4">
      <c r="AH5846" s="306"/>
      <c r="AI5846" s="305"/>
      <c r="AJ5846" s="305"/>
      <c r="AK5846" s="307"/>
      <c r="AL5846" s="308"/>
    </row>
    <row r="5847" spans="34:38" ht="14.4">
      <c r="AH5847" s="306"/>
      <c r="AI5847" s="305"/>
      <c r="AJ5847" s="305"/>
      <c r="AK5847" s="307"/>
      <c r="AL5847" s="308"/>
    </row>
    <row r="5848" spans="34:38" ht="14.4">
      <c r="AH5848" s="306"/>
      <c r="AI5848" s="305"/>
      <c r="AJ5848" s="305"/>
      <c r="AK5848" s="307"/>
      <c r="AL5848" s="308"/>
    </row>
    <row r="5849" spans="34:38" ht="14.4">
      <c r="AH5849" s="306"/>
      <c r="AI5849" s="305"/>
      <c r="AJ5849" s="305"/>
      <c r="AK5849" s="307"/>
      <c r="AL5849" s="308"/>
    </row>
    <row r="5850" spans="34:38" ht="14.4">
      <c r="AH5850" s="306"/>
      <c r="AI5850" s="305"/>
      <c r="AJ5850" s="305"/>
      <c r="AK5850" s="307"/>
      <c r="AL5850" s="308"/>
    </row>
    <row r="5851" spans="34:38" ht="14.4">
      <c r="AH5851" s="306"/>
      <c r="AI5851" s="305"/>
      <c r="AJ5851" s="305"/>
      <c r="AK5851" s="307"/>
      <c r="AL5851" s="308"/>
    </row>
    <row r="5852" spans="34:38" ht="14.4">
      <c r="AH5852" s="306"/>
      <c r="AI5852" s="305"/>
      <c r="AJ5852" s="305"/>
      <c r="AK5852" s="307"/>
      <c r="AL5852" s="308"/>
    </row>
    <row r="5853" spans="34:38" ht="14.4">
      <c r="AH5853" s="306"/>
      <c r="AI5853" s="305"/>
      <c r="AJ5853" s="305"/>
      <c r="AK5853" s="307"/>
      <c r="AL5853" s="308"/>
    </row>
    <row r="5854" spans="34:38" ht="14.4">
      <c r="AH5854" s="306"/>
      <c r="AI5854" s="305"/>
      <c r="AJ5854" s="305"/>
      <c r="AK5854" s="307"/>
      <c r="AL5854" s="308"/>
    </row>
    <row r="5855" spans="34:38" ht="14.4">
      <c r="AH5855" s="306"/>
      <c r="AI5855" s="305"/>
      <c r="AJ5855" s="305"/>
      <c r="AK5855" s="307"/>
      <c r="AL5855" s="308"/>
    </row>
    <row r="5856" spans="34:38" ht="14.4">
      <c r="AH5856" s="306"/>
      <c r="AI5856" s="305"/>
      <c r="AJ5856" s="305"/>
      <c r="AK5856" s="307"/>
      <c r="AL5856" s="308"/>
    </row>
    <row r="5857" spans="34:38" ht="14.4">
      <c r="AH5857" s="306"/>
      <c r="AI5857" s="305"/>
      <c r="AJ5857" s="305"/>
      <c r="AK5857" s="307"/>
      <c r="AL5857" s="308"/>
    </row>
    <row r="5858" spans="34:38" ht="14.4">
      <c r="AH5858" s="306"/>
      <c r="AI5858" s="305"/>
      <c r="AJ5858" s="305"/>
      <c r="AK5858" s="307"/>
      <c r="AL5858" s="308"/>
    </row>
    <row r="5859" spans="34:38" ht="14.4">
      <c r="AH5859" s="306"/>
      <c r="AI5859" s="305"/>
      <c r="AJ5859" s="305"/>
      <c r="AK5859" s="307"/>
      <c r="AL5859" s="308"/>
    </row>
    <row r="5860" spans="34:38" ht="14.4">
      <c r="AH5860" s="306"/>
      <c r="AI5860" s="305"/>
      <c r="AJ5860" s="305"/>
      <c r="AK5860" s="307"/>
      <c r="AL5860" s="308"/>
    </row>
    <row r="5861" spans="34:38" ht="14.4">
      <c r="AH5861" s="306"/>
      <c r="AI5861" s="305"/>
      <c r="AJ5861" s="305"/>
      <c r="AK5861" s="307"/>
      <c r="AL5861" s="308"/>
    </row>
    <row r="5862" spans="34:38" ht="14.4">
      <c r="AH5862" s="306"/>
      <c r="AI5862" s="305"/>
      <c r="AJ5862" s="305"/>
      <c r="AK5862" s="307"/>
      <c r="AL5862" s="308"/>
    </row>
    <row r="5863" spans="34:38" ht="14.4">
      <c r="AH5863" s="306"/>
      <c r="AI5863" s="305"/>
      <c r="AJ5863" s="305"/>
      <c r="AK5863" s="307"/>
      <c r="AL5863" s="308"/>
    </row>
    <row r="5864" spans="34:38" ht="14.4">
      <c r="AH5864" s="306"/>
      <c r="AI5864" s="305"/>
      <c r="AJ5864" s="305"/>
      <c r="AK5864" s="307"/>
      <c r="AL5864" s="308"/>
    </row>
    <row r="5865" spans="34:38" ht="14.4">
      <c r="AH5865" s="306"/>
      <c r="AI5865" s="305"/>
      <c r="AJ5865" s="305"/>
      <c r="AK5865" s="307"/>
      <c r="AL5865" s="308"/>
    </row>
    <row r="5866" spans="34:38" ht="14.4">
      <c r="AH5866" s="306"/>
      <c r="AI5866" s="305"/>
      <c r="AJ5866" s="305"/>
      <c r="AK5866" s="307"/>
      <c r="AL5866" s="308"/>
    </row>
    <row r="5867" spans="34:38" ht="14.4">
      <c r="AH5867" s="306"/>
      <c r="AI5867" s="305"/>
      <c r="AJ5867" s="305"/>
      <c r="AK5867" s="307"/>
      <c r="AL5867" s="308"/>
    </row>
    <row r="5868" spans="34:38" ht="14.4">
      <c r="AH5868" s="306"/>
      <c r="AI5868" s="305"/>
      <c r="AJ5868" s="305"/>
      <c r="AK5868" s="307"/>
      <c r="AL5868" s="308"/>
    </row>
    <row r="5869" spans="34:38" ht="14.4">
      <c r="AH5869" s="306"/>
      <c r="AI5869" s="305"/>
      <c r="AJ5869" s="305"/>
      <c r="AK5869" s="307"/>
      <c r="AL5869" s="308"/>
    </row>
    <row r="5870" spans="34:38" ht="14.4">
      <c r="AH5870" s="306"/>
      <c r="AI5870" s="305"/>
      <c r="AJ5870" s="305"/>
      <c r="AK5870" s="307"/>
      <c r="AL5870" s="308"/>
    </row>
    <row r="5871" spans="34:38" ht="14.4">
      <c r="AH5871" s="306"/>
      <c r="AI5871" s="305"/>
      <c r="AJ5871" s="305"/>
      <c r="AK5871" s="307"/>
      <c r="AL5871" s="308"/>
    </row>
    <row r="5872" spans="34:38" ht="14.4">
      <c r="AH5872" s="306"/>
      <c r="AI5872" s="305"/>
      <c r="AJ5872" s="305"/>
      <c r="AK5872" s="307"/>
      <c r="AL5872" s="308"/>
    </row>
    <row r="5873" spans="34:38" ht="14.4">
      <c r="AH5873" s="306"/>
      <c r="AI5873" s="305"/>
      <c r="AJ5873" s="305"/>
      <c r="AK5873" s="307"/>
      <c r="AL5873" s="308"/>
    </row>
    <row r="5874" spans="34:38" ht="14.4">
      <c r="AH5874" s="306"/>
      <c r="AI5874" s="305"/>
      <c r="AJ5874" s="305"/>
      <c r="AK5874" s="307"/>
      <c r="AL5874" s="308"/>
    </row>
    <row r="5875" spans="34:38" ht="14.4">
      <c r="AH5875" s="306"/>
      <c r="AI5875" s="305"/>
      <c r="AJ5875" s="305"/>
      <c r="AK5875" s="307"/>
      <c r="AL5875" s="308"/>
    </row>
    <row r="5876" spans="34:38" ht="14.4">
      <c r="AH5876" s="306"/>
      <c r="AI5876" s="305"/>
      <c r="AJ5876" s="305"/>
      <c r="AK5876" s="307"/>
      <c r="AL5876" s="308"/>
    </row>
    <row r="5877" spans="34:38" ht="14.4">
      <c r="AH5877" s="306"/>
      <c r="AI5877" s="305"/>
      <c r="AJ5877" s="305"/>
      <c r="AK5877" s="307"/>
      <c r="AL5877" s="308"/>
    </row>
    <row r="5878" spans="34:38" ht="14.4">
      <c r="AH5878" s="306"/>
      <c r="AI5878" s="305"/>
      <c r="AJ5878" s="305"/>
      <c r="AK5878" s="307"/>
      <c r="AL5878" s="308"/>
    </row>
    <row r="5879" spans="34:38" ht="14.4">
      <c r="AH5879" s="306"/>
      <c r="AI5879" s="305"/>
      <c r="AJ5879" s="305"/>
      <c r="AK5879" s="307"/>
      <c r="AL5879" s="308"/>
    </row>
    <row r="5880" spans="34:38" ht="14.4">
      <c r="AH5880" s="306"/>
      <c r="AI5880" s="305"/>
      <c r="AJ5880" s="305"/>
      <c r="AK5880" s="307"/>
      <c r="AL5880" s="308"/>
    </row>
    <row r="5881" spans="34:38" ht="14.4">
      <c r="AH5881" s="306"/>
      <c r="AI5881" s="305"/>
      <c r="AJ5881" s="305"/>
      <c r="AK5881" s="307"/>
      <c r="AL5881" s="308"/>
    </row>
    <row r="5882" spans="34:38" ht="14.4">
      <c r="AH5882" s="306"/>
      <c r="AI5882" s="305"/>
      <c r="AJ5882" s="305"/>
      <c r="AK5882" s="307"/>
      <c r="AL5882" s="308"/>
    </row>
    <row r="5883" spans="34:38" ht="14.4">
      <c r="AH5883" s="306"/>
      <c r="AI5883" s="305"/>
      <c r="AJ5883" s="305"/>
      <c r="AK5883" s="307"/>
      <c r="AL5883" s="308"/>
    </row>
    <row r="5884" spans="34:38" ht="14.4">
      <c r="AH5884" s="306"/>
      <c r="AI5884" s="305"/>
      <c r="AJ5884" s="305"/>
      <c r="AK5884" s="307"/>
      <c r="AL5884" s="308"/>
    </row>
    <row r="5885" spans="34:38" ht="14.4">
      <c r="AH5885" s="306"/>
      <c r="AI5885" s="305"/>
      <c r="AJ5885" s="305"/>
      <c r="AK5885" s="307"/>
      <c r="AL5885" s="308"/>
    </row>
    <row r="5886" spans="34:38" ht="14.4">
      <c r="AH5886" s="306"/>
      <c r="AI5886" s="305"/>
      <c r="AJ5886" s="305"/>
      <c r="AK5886" s="307"/>
      <c r="AL5886" s="308"/>
    </row>
    <row r="5887" spans="34:38" ht="14.4">
      <c r="AH5887" s="306"/>
      <c r="AI5887" s="305"/>
      <c r="AJ5887" s="305"/>
      <c r="AK5887" s="307"/>
      <c r="AL5887" s="308"/>
    </row>
    <row r="5888" spans="34:38" ht="14.4">
      <c r="AH5888" s="306"/>
      <c r="AI5888" s="305"/>
      <c r="AJ5888" s="305"/>
      <c r="AK5888" s="307"/>
      <c r="AL5888" s="308"/>
    </row>
    <row r="5889" spans="34:38" ht="14.4">
      <c r="AH5889" s="306"/>
      <c r="AI5889" s="305"/>
      <c r="AJ5889" s="305"/>
      <c r="AK5889" s="307"/>
      <c r="AL5889" s="308"/>
    </row>
    <row r="5890" spans="34:38" ht="14.4">
      <c r="AH5890" s="306"/>
      <c r="AI5890" s="305"/>
      <c r="AJ5890" s="305"/>
      <c r="AK5890" s="307"/>
      <c r="AL5890" s="308"/>
    </row>
    <row r="5891" spans="34:38" ht="14.4">
      <c r="AH5891" s="306"/>
      <c r="AI5891" s="305"/>
      <c r="AJ5891" s="305"/>
      <c r="AK5891" s="307"/>
      <c r="AL5891" s="308"/>
    </row>
    <row r="5892" spans="34:38" ht="14.4">
      <c r="AH5892" s="306"/>
      <c r="AI5892" s="305"/>
      <c r="AJ5892" s="305"/>
      <c r="AK5892" s="307"/>
      <c r="AL5892" s="308"/>
    </row>
    <row r="5893" spans="34:38" ht="14.4">
      <c r="AH5893" s="306"/>
      <c r="AI5893" s="305"/>
      <c r="AJ5893" s="305"/>
      <c r="AK5893" s="307"/>
      <c r="AL5893" s="308"/>
    </row>
    <row r="5894" spans="34:38" ht="14.4">
      <c r="AH5894" s="306"/>
      <c r="AI5894" s="305"/>
      <c r="AJ5894" s="305"/>
      <c r="AK5894" s="307"/>
      <c r="AL5894" s="308"/>
    </row>
    <row r="5895" spans="34:38" ht="14.4">
      <c r="AH5895" s="306"/>
      <c r="AI5895" s="305"/>
      <c r="AJ5895" s="305"/>
      <c r="AK5895" s="307"/>
      <c r="AL5895" s="308"/>
    </row>
    <row r="5896" spans="34:38" ht="14.4">
      <c r="AH5896" s="306"/>
      <c r="AI5896" s="305"/>
      <c r="AJ5896" s="305"/>
      <c r="AK5896" s="307"/>
      <c r="AL5896" s="308"/>
    </row>
    <row r="5897" spans="34:38" ht="14.4">
      <c r="AH5897" s="306"/>
      <c r="AI5897" s="305"/>
      <c r="AJ5897" s="305"/>
      <c r="AK5897" s="307"/>
      <c r="AL5897" s="308"/>
    </row>
    <row r="5898" spans="34:38" ht="14.4">
      <c r="AH5898" s="306"/>
      <c r="AI5898" s="305"/>
      <c r="AJ5898" s="305"/>
      <c r="AK5898" s="307"/>
      <c r="AL5898" s="308"/>
    </row>
    <row r="5899" spans="34:38" ht="14.4">
      <c r="AH5899" s="306"/>
      <c r="AI5899" s="305"/>
      <c r="AJ5899" s="305"/>
      <c r="AK5899" s="307"/>
      <c r="AL5899" s="308"/>
    </row>
    <row r="5900" spans="34:38" ht="14.4">
      <c r="AH5900" s="306"/>
      <c r="AI5900" s="305"/>
      <c r="AJ5900" s="305"/>
      <c r="AK5900" s="307"/>
      <c r="AL5900" s="308"/>
    </row>
    <row r="5901" spans="34:38" ht="14.4">
      <c r="AH5901" s="306"/>
      <c r="AI5901" s="305"/>
      <c r="AJ5901" s="305"/>
      <c r="AK5901" s="307"/>
      <c r="AL5901" s="308"/>
    </row>
    <row r="5902" spans="34:38" ht="14.4">
      <c r="AH5902" s="306"/>
      <c r="AI5902" s="305"/>
      <c r="AJ5902" s="305"/>
      <c r="AK5902" s="307"/>
      <c r="AL5902" s="308"/>
    </row>
    <row r="5903" spans="34:38" ht="14.4">
      <c r="AH5903" s="306"/>
      <c r="AI5903" s="305"/>
      <c r="AJ5903" s="305"/>
      <c r="AK5903" s="307"/>
      <c r="AL5903" s="308"/>
    </row>
    <row r="5904" spans="34:38" ht="14.4">
      <c r="AH5904" s="306"/>
      <c r="AI5904" s="305"/>
      <c r="AJ5904" s="305"/>
      <c r="AK5904" s="307"/>
      <c r="AL5904" s="308"/>
    </row>
    <row r="5905" spans="34:38" ht="14.4">
      <c r="AH5905" s="306"/>
      <c r="AI5905" s="305"/>
      <c r="AJ5905" s="305"/>
      <c r="AK5905" s="307"/>
      <c r="AL5905" s="308"/>
    </row>
    <row r="5906" spans="34:38" ht="14.4">
      <c r="AH5906" s="306"/>
      <c r="AI5906" s="305"/>
      <c r="AJ5906" s="305"/>
      <c r="AK5906" s="307"/>
      <c r="AL5906" s="308"/>
    </row>
    <row r="5907" spans="34:38" ht="14.4">
      <c r="AH5907" s="306"/>
      <c r="AI5907" s="305"/>
      <c r="AJ5907" s="305"/>
      <c r="AK5907" s="307"/>
      <c r="AL5907" s="308"/>
    </row>
    <row r="5908" spans="34:38" ht="14.4">
      <c r="AH5908" s="306"/>
      <c r="AI5908" s="305"/>
      <c r="AJ5908" s="305"/>
      <c r="AK5908" s="307"/>
      <c r="AL5908" s="308"/>
    </row>
    <row r="5909" spans="34:38" ht="14.4">
      <c r="AH5909" s="306"/>
      <c r="AI5909" s="305"/>
      <c r="AJ5909" s="305"/>
      <c r="AK5909" s="307"/>
      <c r="AL5909" s="308"/>
    </row>
    <row r="5910" spans="34:38" ht="14.4">
      <c r="AH5910" s="306"/>
      <c r="AI5910" s="305"/>
      <c r="AJ5910" s="305"/>
      <c r="AK5910" s="307"/>
      <c r="AL5910" s="308"/>
    </row>
    <row r="5911" spans="34:38" ht="14.4">
      <c r="AH5911" s="306"/>
      <c r="AI5911" s="305"/>
      <c r="AJ5911" s="305"/>
      <c r="AK5911" s="307"/>
      <c r="AL5911" s="308"/>
    </row>
    <row r="5912" spans="34:38" ht="14.4">
      <c r="AH5912" s="306"/>
      <c r="AI5912" s="305"/>
      <c r="AJ5912" s="305"/>
      <c r="AK5912" s="307"/>
      <c r="AL5912" s="308"/>
    </row>
    <row r="5913" spans="34:38" ht="14.4">
      <c r="AH5913" s="306"/>
      <c r="AI5913" s="305"/>
      <c r="AJ5913" s="305"/>
      <c r="AK5913" s="307"/>
      <c r="AL5913" s="308"/>
    </row>
    <row r="5914" spans="34:38" ht="14.4">
      <c r="AH5914" s="306"/>
      <c r="AI5914" s="305"/>
      <c r="AJ5914" s="305"/>
      <c r="AK5914" s="307"/>
      <c r="AL5914" s="308"/>
    </row>
    <row r="5915" spans="34:38" ht="14.4">
      <c r="AH5915" s="306"/>
      <c r="AI5915" s="305"/>
      <c r="AJ5915" s="305"/>
      <c r="AK5915" s="307"/>
      <c r="AL5915" s="308"/>
    </row>
    <row r="5916" spans="34:38" ht="14.4">
      <c r="AH5916" s="306"/>
      <c r="AI5916" s="305"/>
      <c r="AJ5916" s="305"/>
      <c r="AK5916" s="307"/>
      <c r="AL5916" s="308"/>
    </row>
    <row r="5917" spans="34:38" ht="14.4">
      <c r="AH5917" s="306"/>
      <c r="AI5917" s="305"/>
      <c r="AJ5917" s="305"/>
      <c r="AK5917" s="307"/>
      <c r="AL5917" s="308"/>
    </row>
    <row r="5918" spans="34:38" ht="14.4">
      <c r="AH5918" s="306"/>
      <c r="AI5918" s="305"/>
      <c r="AJ5918" s="305"/>
      <c r="AK5918" s="307"/>
      <c r="AL5918" s="308"/>
    </row>
    <row r="5919" spans="34:38" ht="14.4">
      <c r="AH5919" s="306"/>
      <c r="AI5919" s="305"/>
      <c r="AJ5919" s="305"/>
      <c r="AK5919" s="307"/>
      <c r="AL5919" s="308"/>
    </row>
    <row r="5920" spans="34:38" ht="14.4">
      <c r="AH5920" s="306"/>
      <c r="AI5920" s="305"/>
      <c r="AJ5920" s="305"/>
      <c r="AK5920" s="307"/>
      <c r="AL5920" s="308"/>
    </row>
    <row r="5921" spans="34:38" ht="14.4">
      <c r="AH5921" s="306"/>
      <c r="AI5921" s="305"/>
      <c r="AJ5921" s="305"/>
      <c r="AK5921" s="307"/>
      <c r="AL5921" s="308"/>
    </row>
    <row r="5922" spans="34:38" ht="14.4">
      <c r="AH5922" s="306"/>
      <c r="AI5922" s="305"/>
      <c r="AJ5922" s="305"/>
      <c r="AK5922" s="307"/>
      <c r="AL5922" s="308"/>
    </row>
    <row r="5923" spans="34:38" ht="14.4">
      <c r="AH5923" s="306"/>
      <c r="AI5923" s="305"/>
      <c r="AJ5923" s="305"/>
      <c r="AK5923" s="307"/>
      <c r="AL5923" s="308"/>
    </row>
    <row r="5924" spans="34:38" ht="14.4">
      <c r="AH5924" s="306"/>
      <c r="AI5924" s="305"/>
      <c r="AJ5924" s="305"/>
      <c r="AK5924" s="307"/>
      <c r="AL5924" s="308"/>
    </row>
    <row r="5925" spans="34:38" ht="14.4">
      <c r="AH5925" s="306"/>
      <c r="AI5925" s="305"/>
      <c r="AJ5925" s="305"/>
      <c r="AK5925" s="307"/>
      <c r="AL5925" s="308"/>
    </row>
    <row r="5926" spans="34:38" ht="14.4">
      <c r="AH5926" s="306"/>
      <c r="AI5926" s="305"/>
      <c r="AJ5926" s="305"/>
      <c r="AK5926" s="307"/>
      <c r="AL5926" s="308"/>
    </row>
    <row r="5927" spans="34:38" ht="14.4">
      <c r="AH5927" s="306"/>
      <c r="AI5927" s="305"/>
      <c r="AJ5927" s="305"/>
      <c r="AK5927" s="307"/>
      <c r="AL5927" s="308"/>
    </row>
    <row r="5928" spans="34:38" ht="14.4">
      <c r="AH5928" s="306"/>
      <c r="AI5928" s="305"/>
      <c r="AJ5928" s="305"/>
      <c r="AK5928" s="307"/>
      <c r="AL5928" s="308"/>
    </row>
    <row r="5929" spans="34:38" ht="14.4">
      <c r="AH5929" s="306"/>
      <c r="AI5929" s="305"/>
      <c r="AJ5929" s="305"/>
      <c r="AK5929" s="307"/>
      <c r="AL5929" s="308"/>
    </row>
    <row r="5930" spans="34:38" ht="14.4">
      <c r="AH5930" s="306"/>
      <c r="AI5930" s="305"/>
      <c r="AJ5930" s="305"/>
      <c r="AK5930" s="307"/>
      <c r="AL5930" s="308"/>
    </row>
    <row r="5931" spans="34:38" ht="14.4">
      <c r="AH5931" s="306"/>
      <c r="AI5931" s="305"/>
      <c r="AJ5931" s="305"/>
      <c r="AK5931" s="307"/>
      <c r="AL5931" s="308"/>
    </row>
    <row r="5932" spans="34:38" ht="14.4">
      <c r="AH5932" s="306"/>
      <c r="AI5932" s="305"/>
      <c r="AJ5932" s="305"/>
      <c r="AK5932" s="307"/>
      <c r="AL5932" s="308"/>
    </row>
    <row r="5933" spans="34:38" ht="14.4">
      <c r="AH5933" s="306"/>
      <c r="AI5933" s="305"/>
      <c r="AJ5933" s="305"/>
      <c r="AK5933" s="307"/>
      <c r="AL5933" s="308"/>
    </row>
    <row r="5934" spans="34:38" ht="14.4">
      <c r="AH5934" s="306"/>
      <c r="AI5934" s="305"/>
      <c r="AJ5934" s="305"/>
      <c r="AK5934" s="307"/>
      <c r="AL5934" s="308"/>
    </row>
    <row r="5935" spans="34:38" ht="14.4">
      <c r="AH5935" s="306"/>
      <c r="AI5935" s="305"/>
      <c r="AJ5935" s="305"/>
      <c r="AK5935" s="307"/>
      <c r="AL5935" s="308"/>
    </row>
    <row r="5936" spans="34:38" ht="14.4">
      <c r="AH5936" s="306"/>
      <c r="AI5936" s="305"/>
      <c r="AJ5936" s="305"/>
      <c r="AK5936" s="307"/>
      <c r="AL5936" s="308"/>
    </row>
    <row r="5937" spans="34:38" ht="14.4">
      <c r="AH5937" s="306"/>
      <c r="AI5937" s="305"/>
      <c r="AJ5937" s="305"/>
      <c r="AK5937" s="307"/>
      <c r="AL5937" s="308"/>
    </row>
    <row r="5938" spans="34:38" ht="14.4">
      <c r="AH5938" s="306"/>
      <c r="AI5938" s="305"/>
      <c r="AJ5938" s="305"/>
      <c r="AK5938" s="307"/>
      <c r="AL5938" s="308"/>
    </row>
    <row r="5939" spans="34:38" ht="14.4">
      <c r="AH5939" s="306"/>
      <c r="AI5939" s="305"/>
      <c r="AJ5939" s="305"/>
      <c r="AK5939" s="307"/>
      <c r="AL5939" s="308"/>
    </row>
    <row r="5940" spans="34:38" ht="14.4">
      <c r="AH5940" s="306"/>
      <c r="AI5940" s="305"/>
      <c r="AJ5940" s="305"/>
      <c r="AK5940" s="307"/>
      <c r="AL5940" s="308"/>
    </row>
    <row r="5941" spans="34:38" ht="14.4">
      <c r="AH5941" s="306"/>
      <c r="AI5941" s="305"/>
      <c r="AJ5941" s="305"/>
      <c r="AK5941" s="307"/>
      <c r="AL5941" s="308"/>
    </row>
    <row r="5942" spans="34:38" ht="14.4">
      <c r="AH5942" s="306"/>
      <c r="AI5942" s="305"/>
      <c r="AJ5942" s="305"/>
      <c r="AK5942" s="307"/>
      <c r="AL5942" s="308"/>
    </row>
    <row r="5943" spans="34:38" ht="14.4">
      <c r="AH5943" s="306"/>
      <c r="AI5943" s="305"/>
      <c r="AJ5943" s="305"/>
      <c r="AK5943" s="307"/>
      <c r="AL5943" s="308"/>
    </row>
    <row r="5944" spans="34:38" ht="14.4">
      <c r="AH5944" s="306"/>
      <c r="AI5944" s="305"/>
      <c r="AJ5944" s="305"/>
      <c r="AK5944" s="307"/>
      <c r="AL5944" s="308"/>
    </row>
    <row r="5945" spans="34:38" ht="14.4">
      <c r="AH5945" s="306"/>
      <c r="AI5945" s="305"/>
      <c r="AJ5945" s="305"/>
      <c r="AK5945" s="307"/>
      <c r="AL5945" s="308"/>
    </row>
    <row r="5946" spans="34:38" ht="14.4">
      <c r="AH5946" s="306"/>
      <c r="AI5946" s="305"/>
      <c r="AJ5946" s="305"/>
      <c r="AK5946" s="307"/>
      <c r="AL5946" s="308"/>
    </row>
    <row r="5947" spans="34:38" ht="14.4">
      <c r="AH5947" s="306"/>
      <c r="AI5947" s="305"/>
      <c r="AJ5947" s="305"/>
      <c r="AK5947" s="307"/>
      <c r="AL5947" s="308"/>
    </row>
    <row r="5948" spans="34:38" ht="14.4">
      <c r="AH5948" s="306"/>
      <c r="AI5948" s="305"/>
      <c r="AJ5948" s="305"/>
      <c r="AK5948" s="307"/>
      <c r="AL5948" s="308"/>
    </row>
    <row r="5949" spans="34:38" ht="14.4">
      <c r="AH5949" s="306"/>
      <c r="AI5949" s="305"/>
      <c r="AJ5949" s="305"/>
      <c r="AK5949" s="307"/>
      <c r="AL5949" s="308"/>
    </row>
    <row r="5950" spans="34:38" ht="14.4">
      <c r="AH5950" s="306"/>
      <c r="AI5950" s="305"/>
      <c r="AJ5950" s="305"/>
      <c r="AK5950" s="307"/>
      <c r="AL5950" s="308"/>
    </row>
    <row r="5951" spans="34:38" ht="14.4">
      <c r="AH5951" s="306"/>
      <c r="AI5951" s="305"/>
      <c r="AJ5951" s="305"/>
      <c r="AK5951" s="307"/>
      <c r="AL5951" s="308"/>
    </row>
    <row r="5952" spans="34:38" ht="14.4">
      <c r="AH5952" s="306"/>
      <c r="AI5952" s="305"/>
      <c r="AJ5952" s="305"/>
      <c r="AK5952" s="307"/>
      <c r="AL5952" s="308"/>
    </row>
    <row r="5953" spans="34:38" ht="14.4">
      <c r="AH5953" s="306"/>
      <c r="AI5953" s="305"/>
      <c r="AJ5953" s="305"/>
      <c r="AK5953" s="307"/>
      <c r="AL5953" s="308"/>
    </row>
    <row r="5954" spans="34:38" ht="14.4">
      <c r="AH5954" s="306"/>
      <c r="AI5954" s="305"/>
      <c r="AJ5954" s="305"/>
      <c r="AK5954" s="307"/>
      <c r="AL5954" s="308"/>
    </row>
    <row r="5955" spans="34:38" ht="14.4">
      <c r="AH5955" s="306"/>
      <c r="AI5955" s="305"/>
      <c r="AJ5955" s="305"/>
      <c r="AK5955" s="307"/>
      <c r="AL5955" s="308"/>
    </row>
    <row r="5956" spans="34:38" ht="14.4">
      <c r="AH5956" s="306"/>
      <c r="AI5956" s="305"/>
      <c r="AJ5956" s="305"/>
      <c r="AK5956" s="307"/>
      <c r="AL5956" s="308"/>
    </row>
    <row r="5957" spans="34:38" ht="14.4">
      <c r="AH5957" s="306"/>
      <c r="AI5957" s="305"/>
      <c r="AJ5957" s="305"/>
      <c r="AK5957" s="307"/>
      <c r="AL5957" s="308"/>
    </row>
    <row r="5958" spans="34:38" ht="14.4">
      <c r="AH5958" s="306"/>
      <c r="AI5958" s="305"/>
      <c r="AJ5958" s="305"/>
      <c r="AK5958" s="307"/>
      <c r="AL5958" s="308"/>
    </row>
    <row r="5959" spans="34:38" ht="14.4">
      <c r="AH5959" s="306"/>
      <c r="AI5959" s="305"/>
      <c r="AJ5959" s="305"/>
      <c r="AK5959" s="307"/>
      <c r="AL5959" s="308"/>
    </row>
    <row r="5960" spans="34:38" ht="14.4">
      <c r="AH5960" s="306"/>
      <c r="AI5960" s="305"/>
      <c r="AJ5960" s="305"/>
      <c r="AK5960" s="307"/>
      <c r="AL5960" s="308"/>
    </row>
    <row r="5961" spans="34:38" ht="14.4">
      <c r="AH5961" s="306"/>
      <c r="AI5961" s="305"/>
      <c r="AJ5961" s="305"/>
      <c r="AK5961" s="307"/>
      <c r="AL5961" s="308"/>
    </row>
    <row r="5962" spans="34:38" ht="14.4">
      <c r="AH5962" s="306"/>
      <c r="AI5962" s="305"/>
      <c r="AJ5962" s="305"/>
      <c r="AK5962" s="307"/>
      <c r="AL5962" s="308"/>
    </row>
    <row r="5963" spans="34:38" ht="14.4">
      <c r="AH5963" s="306"/>
      <c r="AI5963" s="305"/>
      <c r="AJ5963" s="305"/>
      <c r="AK5963" s="307"/>
      <c r="AL5963" s="308"/>
    </row>
    <row r="5964" spans="34:38" ht="14.4">
      <c r="AH5964" s="306"/>
      <c r="AI5964" s="305"/>
      <c r="AJ5964" s="305"/>
      <c r="AK5964" s="307"/>
      <c r="AL5964" s="308"/>
    </row>
    <row r="5965" spans="34:38" ht="14.4">
      <c r="AH5965" s="306"/>
      <c r="AI5965" s="305"/>
      <c r="AJ5965" s="305"/>
      <c r="AK5965" s="307"/>
      <c r="AL5965" s="308"/>
    </row>
    <row r="5966" spans="34:38" ht="14.4">
      <c r="AH5966" s="306"/>
      <c r="AI5966" s="305"/>
      <c r="AJ5966" s="305"/>
      <c r="AK5966" s="307"/>
      <c r="AL5966" s="308"/>
    </row>
    <row r="5967" spans="34:38" ht="14.4">
      <c r="AH5967" s="306"/>
      <c r="AI5967" s="305"/>
      <c r="AJ5967" s="305"/>
      <c r="AK5967" s="307"/>
      <c r="AL5967" s="308"/>
    </row>
    <row r="5968" spans="34:38" ht="14.4">
      <c r="AH5968" s="306"/>
      <c r="AI5968" s="305"/>
      <c r="AJ5968" s="305"/>
      <c r="AK5968" s="307"/>
      <c r="AL5968" s="308"/>
    </row>
    <row r="5969" spans="34:38" ht="14.4">
      <c r="AH5969" s="306"/>
      <c r="AI5969" s="305"/>
      <c r="AJ5969" s="305"/>
      <c r="AK5969" s="307"/>
      <c r="AL5969" s="308"/>
    </row>
    <row r="5970" spans="34:38" ht="14.4">
      <c r="AH5970" s="306"/>
      <c r="AI5970" s="305"/>
      <c r="AJ5970" s="305"/>
      <c r="AK5970" s="307"/>
      <c r="AL5970" s="308"/>
    </row>
    <row r="5971" spans="34:38" ht="14.4">
      <c r="AH5971" s="306"/>
      <c r="AI5971" s="305"/>
      <c r="AJ5971" s="305"/>
      <c r="AK5971" s="307"/>
      <c r="AL5971" s="308"/>
    </row>
    <row r="5972" spans="34:38" ht="14.4">
      <c r="AH5972" s="306"/>
      <c r="AI5972" s="305"/>
      <c r="AJ5972" s="305"/>
      <c r="AK5972" s="307"/>
      <c r="AL5972" s="308"/>
    </row>
    <row r="5973" spans="34:38" ht="14.4">
      <c r="AH5973" s="306"/>
      <c r="AI5973" s="305"/>
      <c r="AJ5973" s="305"/>
      <c r="AK5973" s="307"/>
      <c r="AL5973" s="308"/>
    </row>
    <row r="5974" spans="34:38" ht="14.4">
      <c r="AH5974" s="306"/>
      <c r="AI5974" s="305"/>
      <c r="AJ5974" s="305"/>
      <c r="AK5974" s="307"/>
      <c r="AL5974" s="308"/>
    </row>
    <row r="5975" spans="34:38" ht="14.4">
      <c r="AH5975" s="306"/>
      <c r="AI5975" s="305"/>
      <c r="AJ5975" s="305"/>
      <c r="AK5975" s="307"/>
      <c r="AL5975" s="308"/>
    </row>
    <row r="5976" spans="34:38" ht="14.4">
      <c r="AH5976" s="306"/>
      <c r="AI5976" s="305"/>
      <c r="AJ5976" s="305"/>
      <c r="AK5976" s="307"/>
      <c r="AL5976" s="308"/>
    </row>
    <row r="5977" spans="34:38" ht="14.4">
      <c r="AH5977" s="306"/>
      <c r="AI5977" s="305"/>
      <c r="AJ5977" s="305"/>
      <c r="AK5977" s="307"/>
      <c r="AL5977" s="308"/>
    </row>
    <row r="5978" spans="34:38" ht="14.4">
      <c r="AH5978" s="306"/>
      <c r="AI5978" s="305"/>
      <c r="AJ5978" s="305"/>
      <c r="AK5978" s="307"/>
      <c r="AL5978" s="308"/>
    </row>
    <row r="5979" spans="34:38" ht="14.4">
      <c r="AH5979" s="306"/>
      <c r="AI5979" s="305"/>
      <c r="AJ5979" s="305"/>
      <c r="AK5979" s="307"/>
      <c r="AL5979" s="308"/>
    </row>
    <row r="5980" spans="34:38" ht="14.4">
      <c r="AH5980" s="306"/>
      <c r="AI5980" s="305"/>
      <c r="AJ5980" s="305"/>
      <c r="AK5980" s="307"/>
      <c r="AL5980" s="308"/>
    </row>
    <row r="5981" spans="34:38" ht="14.4">
      <c r="AH5981" s="306"/>
      <c r="AI5981" s="305"/>
      <c r="AJ5981" s="305"/>
      <c r="AK5981" s="307"/>
      <c r="AL5981" s="308"/>
    </row>
    <row r="5982" spans="34:38" ht="14.4">
      <c r="AH5982" s="306"/>
      <c r="AI5982" s="305"/>
      <c r="AJ5982" s="305"/>
      <c r="AK5982" s="307"/>
      <c r="AL5982" s="308"/>
    </row>
    <row r="5983" spans="34:38" ht="14.4">
      <c r="AH5983" s="306"/>
      <c r="AI5983" s="305"/>
      <c r="AJ5983" s="305"/>
      <c r="AK5983" s="307"/>
      <c r="AL5983" s="308"/>
    </row>
    <row r="5984" spans="34:38" ht="14.4">
      <c r="AH5984" s="306"/>
      <c r="AI5984" s="305"/>
      <c r="AJ5984" s="305"/>
      <c r="AK5984" s="307"/>
      <c r="AL5984" s="308"/>
    </row>
    <row r="5985" spans="34:38" ht="14.4">
      <c r="AH5985" s="306"/>
      <c r="AI5985" s="305"/>
      <c r="AJ5985" s="305"/>
      <c r="AK5985" s="307"/>
      <c r="AL5985" s="308"/>
    </row>
    <row r="5986" spans="34:38" ht="14.4">
      <c r="AH5986" s="306"/>
      <c r="AI5986" s="305"/>
      <c r="AJ5986" s="305"/>
      <c r="AK5986" s="307"/>
      <c r="AL5986" s="308"/>
    </row>
    <row r="5987" spans="34:38" ht="14.4">
      <c r="AH5987" s="306"/>
      <c r="AI5987" s="305"/>
      <c r="AJ5987" s="305"/>
      <c r="AK5987" s="307"/>
      <c r="AL5987" s="308"/>
    </row>
    <row r="5988" spans="34:38" ht="14.4">
      <c r="AH5988" s="306"/>
      <c r="AI5988" s="305"/>
      <c r="AJ5988" s="305"/>
      <c r="AK5988" s="307"/>
      <c r="AL5988" s="308"/>
    </row>
    <row r="5989" spans="34:38" ht="14.4">
      <c r="AH5989" s="306"/>
      <c r="AI5989" s="305"/>
      <c r="AJ5989" s="305"/>
      <c r="AK5989" s="307"/>
      <c r="AL5989" s="308"/>
    </row>
    <row r="5990" spans="34:38" ht="14.4">
      <c r="AH5990" s="306"/>
      <c r="AI5990" s="305"/>
      <c r="AJ5990" s="305"/>
      <c r="AK5990" s="307"/>
      <c r="AL5990" s="308"/>
    </row>
    <row r="5991" spans="34:38" ht="14.4">
      <c r="AH5991" s="306"/>
      <c r="AI5991" s="305"/>
      <c r="AJ5991" s="305"/>
      <c r="AK5991" s="307"/>
      <c r="AL5991" s="308"/>
    </row>
    <row r="5992" spans="34:38" ht="14.4">
      <c r="AH5992" s="306"/>
      <c r="AI5992" s="305"/>
      <c r="AJ5992" s="305"/>
      <c r="AK5992" s="307"/>
      <c r="AL5992" s="308"/>
    </row>
    <row r="5993" spans="34:38" ht="14.4">
      <c r="AH5993" s="306"/>
      <c r="AI5993" s="305"/>
      <c r="AJ5993" s="305"/>
      <c r="AK5993" s="307"/>
      <c r="AL5993" s="308"/>
    </row>
    <row r="5994" spans="34:38" ht="14.4">
      <c r="AH5994" s="306"/>
      <c r="AI5994" s="305"/>
      <c r="AJ5994" s="305"/>
      <c r="AK5994" s="307"/>
      <c r="AL5994" s="308"/>
    </row>
    <row r="5995" spans="34:38" ht="14.4">
      <c r="AH5995" s="306"/>
      <c r="AI5995" s="305"/>
      <c r="AJ5995" s="305"/>
      <c r="AK5995" s="307"/>
      <c r="AL5995" s="308"/>
    </row>
    <row r="5996" spans="34:38" ht="14.4">
      <c r="AH5996" s="306"/>
      <c r="AI5996" s="305"/>
      <c r="AJ5996" s="305"/>
      <c r="AK5996" s="307"/>
      <c r="AL5996" s="308"/>
    </row>
    <row r="5997" spans="34:38" ht="14.4">
      <c r="AH5997" s="306"/>
      <c r="AI5997" s="305"/>
      <c r="AJ5997" s="305"/>
      <c r="AK5997" s="307"/>
      <c r="AL5997" s="308"/>
    </row>
    <row r="5998" spans="34:38" ht="14.4">
      <c r="AH5998" s="306"/>
      <c r="AI5998" s="305"/>
      <c r="AJ5998" s="305"/>
      <c r="AK5998" s="307"/>
      <c r="AL5998" s="308"/>
    </row>
    <row r="5999" spans="34:38" ht="14.4">
      <c r="AH5999" s="306"/>
      <c r="AI5999" s="305"/>
      <c r="AJ5999" s="305"/>
      <c r="AK5999" s="307"/>
      <c r="AL5999" s="308"/>
    </row>
    <row r="6000" spans="34:38" ht="14.4">
      <c r="AH6000" s="306"/>
      <c r="AI6000" s="305"/>
      <c r="AJ6000" s="305"/>
      <c r="AK6000" s="307"/>
      <c r="AL6000" s="308"/>
    </row>
    <row r="6001" spans="34:38" ht="14.4">
      <c r="AH6001" s="306"/>
      <c r="AI6001" s="305"/>
      <c r="AJ6001" s="305"/>
      <c r="AK6001" s="307"/>
      <c r="AL6001" s="308"/>
    </row>
    <row r="6002" spans="34:38" ht="14.4">
      <c r="AH6002" s="306"/>
      <c r="AI6002" s="305"/>
      <c r="AJ6002" s="305"/>
      <c r="AK6002" s="307"/>
      <c r="AL6002" s="308"/>
    </row>
    <row r="6003" spans="34:38" ht="14.4">
      <c r="AH6003" s="306"/>
      <c r="AI6003" s="305"/>
      <c r="AJ6003" s="305"/>
      <c r="AK6003" s="307"/>
      <c r="AL6003" s="308"/>
    </row>
    <row r="6004" spans="34:38" ht="14.4">
      <c r="AH6004" s="306"/>
      <c r="AI6004" s="305"/>
      <c r="AJ6004" s="305"/>
      <c r="AK6004" s="307"/>
      <c r="AL6004" s="308"/>
    </row>
    <row r="6005" spans="34:38" ht="14.4">
      <c r="AH6005" s="306"/>
      <c r="AI6005" s="305"/>
      <c r="AJ6005" s="305"/>
      <c r="AK6005" s="307"/>
      <c r="AL6005" s="308"/>
    </row>
    <row r="6006" spans="34:38" ht="14.4">
      <c r="AH6006" s="306"/>
      <c r="AI6006" s="305"/>
      <c r="AJ6006" s="305"/>
      <c r="AK6006" s="307"/>
      <c r="AL6006" s="308"/>
    </row>
    <row r="6007" spans="34:38" ht="14.4">
      <c r="AH6007" s="306"/>
      <c r="AI6007" s="305"/>
      <c r="AJ6007" s="305"/>
      <c r="AK6007" s="307"/>
      <c r="AL6007" s="308"/>
    </row>
    <row r="6008" spans="34:38" ht="14.4">
      <c r="AH6008" s="306"/>
      <c r="AI6008" s="305"/>
      <c r="AJ6008" s="305"/>
      <c r="AK6008" s="307"/>
      <c r="AL6008" s="308"/>
    </row>
    <row r="6009" spans="34:38" ht="14.4">
      <c r="AH6009" s="306"/>
      <c r="AI6009" s="305"/>
      <c r="AJ6009" s="305"/>
      <c r="AK6009" s="307"/>
      <c r="AL6009" s="308"/>
    </row>
    <row r="6010" spans="34:38" ht="14.4">
      <c r="AH6010" s="306"/>
      <c r="AI6010" s="305"/>
      <c r="AJ6010" s="305"/>
      <c r="AK6010" s="307"/>
      <c r="AL6010" s="308"/>
    </row>
    <row r="6011" spans="34:38" ht="14.4">
      <c r="AH6011" s="306"/>
      <c r="AI6011" s="305"/>
      <c r="AJ6011" s="305"/>
      <c r="AK6011" s="307"/>
      <c r="AL6011" s="308"/>
    </row>
    <row r="6012" spans="34:38" ht="14.4">
      <c r="AH6012" s="306"/>
      <c r="AI6012" s="305"/>
      <c r="AJ6012" s="305"/>
      <c r="AK6012" s="307"/>
      <c r="AL6012" s="308"/>
    </row>
    <row r="6013" spans="34:38" ht="14.4">
      <c r="AH6013" s="306"/>
      <c r="AI6013" s="305"/>
      <c r="AJ6013" s="305"/>
      <c r="AK6013" s="307"/>
      <c r="AL6013" s="308"/>
    </row>
    <row r="6014" spans="34:38" ht="14.4">
      <c r="AH6014" s="306"/>
      <c r="AI6014" s="305"/>
      <c r="AJ6014" s="305"/>
      <c r="AK6014" s="307"/>
      <c r="AL6014" s="308"/>
    </row>
    <row r="6015" spans="34:38" ht="14.4">
      <c r="AH6015" s="306"/>
      <c r="AI6015" s="305"/>
      <c r="AJ6015" s="305"/>
      <c r="AK6015" s="307"/>
      <c r="AL6015" s="308"/>
    </row>
    <row r="6016" spans="34:38" ht="14.4">
      <c r="AH6016" s="306"/>
      <c r="AI6016" s="305"/>
      <c r="AJ6016" s="305"/>
      <c r="AK6016" s="307"/>
      <c r="AL6016" s="308"/>
    </row>
    <row r="6017" spans="34:38" ht="14.4">
      <c r="AH6017" s="306"/>
      <c r="AI6017" s="305"/>
      <c r="AJ6017" s="305"/>
      <c r="AK6017" s="307"/>
      <c r="AL6017" s="308"/>
    </row>
    <row r="6018" spans="34:38" ht="14.4">
      <c r="AH6018" s="306"/>
      <c r="AI6018" s="305"/>
      <c r="AJ6018" s="305"/>
      <c r="AK6018" s="307"/>
      <c r="AL6018" s="308"/>
    </row>
    <row r="6019" spans="34:38" ht="14.4">
      <c r="AH6019" s="306"/>
      <c r="AI6019" s="305"/>
      <c r="AJ6019" s="305"/>
      <c r="AK6019" s="307"/>
      <c r="AL6019" s="308"/>
    </row>
    <row r="6020" spans="34:38" ht="14.4">
      <c r="AH6020" s="306"/>
      <c r="AI6020" s="305"/>
      <c r="AJ6020" s="305"/>
      <c r="AK6020" s="307"/>
      <c r="AL6020" s="308"/>
    </row>
    <row r="6021" spans="34:38" ht="14.4">
      <c r="AH6021" s="306"/>
      <c r="AI6021" s="305"/>
      <c r="AJ6021" s="305"/>
      <c r="AK6021" s="307"/>
      <c r="AL6021" s="308"/>
    </row>
    <row r="6022" spans="34:38" ht="14.4">
      <c r="AH6022" s="306"/>
      <c r="AI6022" s="305"/>
      <c r="AJ6022" s="305"/>
      <c r="AK6022" s="307"/>
      <c r="AL6022" s="308"/>
    </row>
    <row r="6023" spans="34:38" ht="14.4">
      <c r="AH6023" s="306"/>
      <c r="AI6023" s="305"/>
      <c r="AJ6023" s="305"/>
      <c r="AK6023" s="307"/>
      <c r="AL6023" s="308"/>
    </row>
    <row r="6024" spans="34:38" ht="14.4">
      <c r="AH6024" s="306"/>
      <c r="AI6024" s="305"/>
      <c r="AJ6024" s="305"/>
      <c r="AK6024" s="307"/>
      <c r="AL6024" s="308"/>
    </row>
    <row r="6025" spans="34:38" ht="14.4">
      <c r="AH6025" s="306"/>
      <c r="AI6025" s="305"/>
      <c r="AJ6025" s="305"/>
      <c r="AK6025" s="307"/>
      <c r="AL6025" s="308"/>
    </row>
    <row r="6026" spans="34:38" ht="14.4">
      <c r="AH6026" s="306"/>
      <c r="AI6026" s="305"/>
      <c r="AJ6026" s="305"/>
      <c r="AK6026" s="307"/>
      <c r="AL6026" s="308"/>
    </row>
    <row r="6027" spans="34:38" ht="14.4">
      <c r="AH6027" s="306"/>
      <c r="AI6027" s="305"/>
      <c r="AJ6027" s="305"/>
      <c r="AK6027" s="307"/>
      <c r="AL6027" s="308"/>
    </row>
    <row r="6028" spans="34:38" ht="14.4">
      <c r="AH6028" s="306"/>
      <c r="AI6028" s="305"/>
      <c r="AJ6028" s="305"/>
      <c r="AK6028" s="307"/>
      <c r="AL6028" s="308"/>
    </row>
    <row r="6029" spans="34:38" ht="14.4">
      <c r="AH6029" s="306"/>
      <c r="AI6029" s="305"/>
      <c r="AJ6029" s="305"/>
      <c r="AK6029" s="307"/>
      <c r="AL6029" s="308"/>
    </row>
    <row r="6030" spans="34:38" ht="14.4">
      <c r="AH6030" s="306"/>
      <c r="AI6030" s="305"/>
      <c r="AJ6030" s="305"/>
      <c r="AK6030" s="307"/>
      <c r="AL6030" s="308"/>
    </row>
    <row r="6031" spans="34:38" ht="14.4">
      <c r="AH6031" s="306"/>
      <c r="AI6031" s="305"/>
      <c r="AJ6031" s="305"/>
      <c r="AK6031" s="307"/>
      <c r="AL6031" s="308"/>
    </row>
    <row r="6032" spans="34:38" ht="14.4">
      <c r="AH6032" s="306"/>
      <c r="AI6032" s="305"/>
      <c r="AJ6032" s="305"/>
      <c r="AK6032" s="307"/>
      <c r="AL6032" s="308"/>
    </row>
    <row r="6033" spans="34:38" ht="14.4">
      <c r="AH6033" s="306"/>
      <c r="AI6033" s="305"/>
      <c r="AJ6033" s="305"/>
      <c r="AK6033" s="307"/>
      <c r="AL6033" s="308"/>
    </row>
    <row r="6034" spans="34:38" ht="14.4">
      <c r="AH6034" s="306"/>
      <c r="AI6034" s="305"/>
      <c r="AJ6034" s="305"/>
      <c r="AK6034" s="307"/>
      <c r="AL6034" s="308"/>
    </row>
    <row r="6035" spans="34:38" ht="14.4">
      <c r="AH6035" s="306"/>
      <c r="AI6035" s="305"/>
      <c r="AJ6035" s="305"/>
      <c r="AK6035" s="307"/>
      <c r="AL6035" s="308"/>
    </row>
    <row r="6036" spans="34:38" ht="14.4">
      <c r="AH6036" s="306"/>
      <c r="AI6036" s="305"/>
      <c r="AJ6036" s="305"/>
      <c r="AK6036" s="307"/>
      <c r="AL6036" s="308"/>
    </row>
    <row r="6037" spans="34:38" ht="14.4">
      <c r="AH6037" s="306"/>
      <c r="AI6037" s="305"/>
      <c r="AJ6037" s="305"/>
      <c r="AK6037" s="307"/>
      <c r="AL6037" s="308"/>
    </row>
    <row r="6038" spans="34:38" ht="14.4">
      <c r="AH6038" s="306"/>
      <c r="AI6038" s="305"/>
      <c r="AJ6038" s="305"/>
      <c r="AK6038" s="307"/>
      <c r="AL6038" s="308"/>
    </row>
    <row r="6039" spans="34:38" ht="14.4">
      <c r="AH6039" s="306"/>
      <c r="AI6039" s="305"/>
      <c r="AJ6039" s="305"/>
      <c r="AK6039" s="307"/>
      <c r="AL6039" s="308"/>
    </row>
    <row r="6040" spans="34:38" ht="14.4">
      <c r="AH6040" s="306"/>
      <c r="AI6040" s="305"/>
      <c r="AJ6040" s="305"/>
      <c r="AK6040" s="307"/>
      <c r="AL6040" s="308"/>
    </row>
    <row r="6041" spans="34:38" ht="14.4">
      <c r="AH6041" s="306"/>
      <c r="AI6041" s="305"/>
      <c r="AJ6041" s="305"/>
      <c r="AK6041" s="307"/>
      <c r="AL6041" s="308"/>
    </row>
    <row r="6042" spans="34:38" ht="14.4">
      <c r="AH6042" s="306"/>
      <c r="AI6042" s="305"/>
      <c r="AJ6042" s="305"/>
      <c r="AK6042" s="307"/>
      <c r="AL6042" s="308"/>
    </row>
    <row r="6043" spans="34:38" ht="14.4">
      <c r="AH6043" s="306"/>
      <c r="AI6043" s="305"/>
      <c r="AJ6043" s="305"/>
      <c r="AK6043" s="307"/>
      <c r="AL6043" s="308"/>
    </row>
    <row r="6044" spans="34:38" ht="14.4">
      <c r="AH6044" s="306"/>
      <c r="AI6044" s="305"/>
      <c r="AJ6044" s="305"/>
      <c r="AK6044" s="307"/>
      <c r="AL6044" s="308"/>
    </row>
    <row r="6045" spans="34:38" ht="14.4">
      <c r="AH6045" s="306"/>
      <c r="AI6045" s="305"/>
      <c r="AJ6045" s="305"/>
      <c r="AK6045" s="307"/>
      <c r="AL6045" s="308"/>
    </row>
    <row r="6046" spans="34:38" ht="14.4">
      <c r="AH6046" s="306"/>
      <c r="AI6046" s="305"/>
      <c r="AJ6046" s="305"/>
      <c r="AK6046" s="307"/>
      <c r="AL6046" s="308"/>
    </row>
    <row r="6047" spans="34:38" ht="14.4">
      <c r="AH6047" s="306"/>
      <c r="AI6047" s="305"/>
      <c r="AJ6047" s="305"/>
      <c r="AK6047" s="307"/>
      <c r="AL6047" s="308"/>
    </row>
    <row r="6048" spans="34:38" ht="14.4">
      <c r="AH6048" s="306"/>
      <c r="AI6048" s="305"/>
      <c r="AJ6048" s="305"/>
      <c r="AK6048" s="307"/>
      <c r="AL6048" s="308"/>
    </row>
    <row r="6049" spans="34:38" ht="14.4">
      <c r="AH6049" s="306"/>
      <c r="AI6049" s="305"/>
      <c r="AJ6049" s="305"/>
      <c r="AK6049" s="307"/>
      <c r="AL6049" s="308"/>
    </row>
    <row r="6050" spans="34:38" ht="14.4">
      <c r="AH6050" s="306"/>
      <c r="AI6050" s="305"/>
      <c r="AJ6050" s="305"/>
      <c r="AK6050" s="307"/>
      <c r="AL6050" s="308"/>
    </row>
    <row r="6051" spans="34:38" ht="14.4">
      <c r="AH6051" s="306"/>
      <c r="AI6051" s="305"/>
      <c r="AJ6051" s="305"/>
      <c r="AK6051" s="307"/>
      <c r="AL6051" s="308"/>
    </row>
    <row r="6052" spans="34:38" ht="14.4">
      <c r="AH6052" s="306"/>
      <c r="AI6052" s="305"/>
      <c r="AJ6052" s="305"/>
      <c r="AK6052" s="307"/>
      <c r="AL6052" s="308"/>
    </row>
    <row r="6053" spans="34:38" ht="14.4">
      <c r="AH6053" s="306"/>
      <c r="AI6053" s="305"/>
      <c r="AJ6053" s="305"/>
      <c r="AK6053" s="307"/>
      <c r="AL6053" s="308"/>
    </row>
    <row r="6054" spans="34:38" ht="14.4">
      <c r="AH6054" s="306"/>
      <c r="AI6054" s="305"/>
      <c r="AJ6054" s="305"/>
      <c r="AK6054" s="307"/>
      <c r="AL6054" s="308"/>
    </row>
    <row r="6055" spans="34:38" ht="14.4">
      <c r="AH6055" s="306"/>
      <c r="AI6055" s="305"/>
      <c r="AJ6055" s="305"/>
      <c r="AK6055" s="307"/>
      <c r="AL6055" s="308"/>
    </row>
    <row r="6056" spans="34:38" ht="14.4">
      <c r="AH6056" s="306"/>
      <c r="AI6056" s="305"/>
      <c r="AJ6056" s="305"/>
      <c r="AK6056" s="307"/>
      <c r="AL6056" s="308"/>
    </row>
    <row r="6057" spans="34:38" ht="14.4">
      <c r="AH6057" s="306"/>
      <c r="AI6057" s="305"/>
      <c r="AJ6057" s="305"/>
      <c r="AK6057" s="307"/>
      <c r="AL6057" s="308"/>
    </row>
    <row r="6058" spans="34:38" ht="14.4">
      <c r="AH6058" s="306"/>
      <c r="AI6058" s="305"/>
      <c r="AJ6058" s="305"/>
      <c r="AK6058" s="307"/>
      <c r="AL6058" s="308"/>
    </row>
    <row r="6059" spans="34:38" ht="14.4">
      <c r="AH6059" s="306"/>
      <c r="AI6059" s="305"/>
      <c r="AJ6059" s="305"/>
      <c r="AK6059" s="307"/>
      <c r="AL6059" s="308"/>
    </row>
    <row r="6060" spans="34:38" ht="14.4">
      <c r="AH6060" s="306"/>
      <c r="AI6060" s="305"/>
      <c r="AJ6060" s="305"/>
      <c r="AK6060" s="307"/>
      <c r="AL6060" s="308"/>
    </row>
    <row r="6061" spans="34:38" ht="14.4">
      <c r="AH6061" s="306"/>
      <c r="AI6061" s="305"/>
      <c r="AJ6061" s="305"/>
      <c r="AK6061" s="307"/>
      <c r="AL6061" s="308"/>
    </row>
    <row r="6062" spans="34:38" ht="14.4">
      <c r="AH6062" s="306"/>
      <c r="AI6062" s="305"/>
      <c r="AJ6062" s="305"/>
      <c r="AK6062" s="307"/>
      <c r="AL6062" s="308"/>
    </row>
    <row r="6063" spans="34:38" ht="14.4">
      <c r="AH6063" s="306"/>
      <c r="AI6063" s="305"/>
      <c r="AJ6063" s="305"/>
      <c r="AK6063" s="307"/>
      <c r="AL6063" s="308"/>
    </row>
    <row r="6064" spans="34:38" ht="14.4">
      <c r="AH6064" s="306"/>
      <c r="AI6064" s="305"/>
      <c r="AJ6064" s="305"/>
      <c r="AK6064" s="307"/>
      <c r="AL6064" s="308"/>
    </row>
    <row r="6065" spans="34:38" ht="14.4">
      <c r="AH6065" s="306"/>
      <c r="AI6065" s="305"/>
      <c r="AJ6065" s="305"/>
      <c r="AK6065" s="307"/>
      <c r="AL6065" s="308"/>
    </row>
    <row r="6066" spans="34:38" ht="14.4">
      <c r="AH6066" s="306"/>
      <c r="AI6066" s="305"/>
      <c r="AJ6066" s="305"/>
      <c r="AK6066" s="307"/>
      <c r="AL6066" s="308"/>
    </row>
    <row r="6067" spans="34:38" ht="14.4">
      <c r="AH6067" s="306"/>
      <c r="AI6067" s="305"/>
      <c r="AJ6067" s="305"/>
      <c r="AK6067" s="307"/>
      <c r="AL6067" s="308"/>
    </row>
    <row r="6068" spans="34:38" ht="14.4">
      <c r="AH6068" s="306"/>
      <c r="AI6068" s="305"/>
      <c r="AJ6068" s="305"/>
      <c r="AK6068" s="307"/>
      <c r="AL6068" s="308"/>
    </row>
    <row r="6069" spans="34:38" ht="14.4">
      <c r="AH6069" s="306"/>
      <c r="AI6069" s="305"/>
      <c r="AJ6069" s="305"/>
      <c r="AK6069" s="307"/>
      <c r="AL6069" s="308"/>
    </row>
    <row r="6070" spans="34:38" ht="14.4">
      <c r="AH6070" s="306"/>
      <c r="AI6070" s="305"/>
      <c r="AJ6070" s="305"/>
      <c r="AK6070" s="307"/>
      <c r="AL6070" s="308"/>
    </row>
    <row r="6071" spans="34:38" ht="14.4">
      <c r="AH6071" s="306"/>
      <c r="AI6071" s="305"/>
      <c r="AJ6071" s="305"/>
      <c r="AK6071" s="307"/>
      <c r="AL6071" s="308"/>
    </row>
    <row r="6072" spans="34:38" ht="14.4">
      <c r="AH6072" s="306"/>
      <c r="AI6072" s="305"/>
      <c r="AJ6072" s="305"/>
      <c r="AK6072" s="307"/>
      <c r="AL6072" s="308"/>
    </row>
    <row r="6073" spans="34:38" ht="14.4">
      <c r="AH6073" s="306"/>
      <c r="AI6073" s="305"/>
      <c r="AJ6073" s="305"/>
      <c r="AK6073" s="307"/>
      <c r="AL6073" s="308"/>
    </row>
    <row r="6074" spans="34:38" ht="14.4">
      <c r="AH6074" s="306"/>
      <c r="AI6074" s="305"/>
      <c r="AJ6074" s="305"/>
      <c r="AK6074" s="307"/>
      <c r="AL6074" s="308"/>
    </row>
    <row r="6075" spans="34:38" ht="14.4">
      <c r="AH6075" s="306"/>
      <c r="AI6075" s="305"/>
      <c r="AJ6075" s="305"/>
      <c r="AK6075" s="307"/>
      <c r="AL6075" s="308"/>
    </row>
    <row r="6076" spans="34:38" ht="14.4">
      <c r="AH6076" s="306"/>
      <c r="AI6076" s="305"/>
      <c r="AJ6076" s="305"/>
      <c r="AK6076" s="307"/>
      <c r="AL6076" s="308"/>
    </row>
    <row r="6077" spans="34:38" ht="14.4">
      <c r="AH6077" s="306"/>
      <c r="AI6077" s="305"/>
      <c r="AJ6077" s="305"/>
      <c r="AK6077" s="307"/>
      <c r="AL6077" s="308"/>
    </row>
    <row r="6078" spans="34:38" ht="14.4">
      <c r="AH6078" s="306"/>
      <c r="AI6078" s="305"/>
      <c r="AJ6078" s="305"/>
      <c r="AK6078" s="307"/>
      <c r="AL6078" s="308"/>
    </row>
    <row r="6079" spans="34:38" ht="14.4">
      <c r="AH6079" s="306"/>
      <c r="AI6079" s="305"/>
      <c r="AJ6079" s="305"/>
      <c r="AK6079" s="307"/>
      <c r="AL6079" s="308"/>
    </row>
    <row r="6080" spans="34:38" ht="14.4">
      <c r="AH6080" s="306"/>
      <c r="AI6080" s="305"/>
      <c r="AJ6080" s="305"/>
      <c r="AK6080" s="307"/>
      <c r="AL6080" s="308"/>
    </row>
    <row r="6081" spans="34:38" ht="14.4">
      <c r="AH6081" s="306"/>
      <c r="AI6081" s="305"/>
      <c r="AJ6081" s="305"/>
      <c r="AK6081" s="307"/>
      <c r="AL6081" s="308"/>
    </row>
    <row r="6082" spans="34:38" ht="14.4">
      <c r="AH6082" s="306"/>
      <c r="AI6082" s="305"/>
      <c r="AJ6082" s="305"/>
      <c r="AK6082" s="307"/>
      <c r="AL6082" s="308"/>
    </row>
    <row r="6083" spans="34:38" ht="14.4">
      <c r="AH6083" s="306"/>
      <c r="AI6083" s="305"/>
      <c r="AJ6083" s="305"/>
      <c r="AK6083" s="307"/>
      <c r="AL6083" s="308"/>
    </row>
    <row r="6084" spans="34:38" ht="14.4">
      <c r="AH6084" s="306"/>
      <c r="AI6084" s="305"/>
      <c r="AJ6084" s="305"/>
      <c r="AK6084" s="307"/>
      <c r="AL6084" s="308"/>
    </row>
    <row r="6085" spans="34:38" ht="14.4">
      <c r="AH6085" s="306"/>
      <c r="AI6085" s="305"/>
      <c r="AJ6085" s="305"/>
      <c r="AK6085" s="307"/>
      <c r="AL6085" s="308"/>
    </row>
    <row r="6086" spans="34:38" ht="14.4">
      <c r="AH6086" s="306"/>
      <c r="AI6086" s="305"/>
      <c r="AJ6086" s="305"/>
      <c r="AK6086" s="307"/>
      <c r="AL6086" s="308"/>
    </row>
    <row r="6087" spans="34:38" ht="14.4">
      <c r="AH6087" s="306"/>
      <c r="AI6087" s="305"/>
      <c r="AJ6087" s="305"/>
      <c r="AK6087" s="307"/>
      <c r="AL6087" s="308"/>
    </row>
    <row r="6088" spans="34:38" ht="14.4">
      <c r="AH6088" s="306"/>
      <c r="AI6088" s="305"/>
      <c r="AJ6088" s="305"/>
      <c r="AK6088" s="307"/>
      <c r="AL6088" s="308"/>
    </row>
    <row r="6089" spans="34:38" ht="14.4">
      <c r="AH6089" s="306"/>
      <c r="AI6089" s="305"/>
      <c r="AJ6089" s="305"/>
      <c r="AK6089" s="307"/>
      <c r="AL6089" s="308"/>
    </row>
    <row r="6090" spans="34:38" ht="14.4">
      <c r="AH6090" s="306"/>
      <c r="AI6090" s="305"/>
      <c r="AJ6090" s="305"/>
      <c r="AK6090" s="307"/>
      <c r="AL6090" s="308"/>
    </row>
    <row r="6091" spans="34:38" ht="14.4">
      <c r="AH6091" s="306"/>
      <c r="AI6091" s="305"/>
      <c r="AJ6091" s="305"/>
      <c r="AK6091" s="307"/>
      <c r="AL6091" s="308"/>
    </row>
    <row r="6092" spans="34:38" ht="14.4">
      <c r="AH6092" s="306"/>
      <c r="AI6092" s="305"/>
      <c r="AJ6092" s="305"/>
      <c r="AK6092" s="307"/>
      <c r="AL6092" s="308"/>
    </row>
    <row r="6093" spans="34:38" ht="14.4">
      <c r="AH6093" s="306"/>
      <c r="AI6093" s="305"/>
      <c r="AJ6093" s="305"/>
      <c r="AK6093" s="307"/>
      <c r="AL6093" s="308"/>
    </row>
    <row r="6094" spans="34:38" ht="14.4">
      <c r="AH6094" s="306"/>
      <c r="AI6094" s="305"/>
      <c r="AJ6094" s="305"/>
      <c r="AK6094" s="307"/>
      <c r="AL6094" s="308"/>
    </row>
    <row r="6095" spans="34:38" ht="14.4">
      <c r="AH6095" s="306"/>
      <c r="AI6095" s="305"/>
      <c r="AJ6095" s="305"/>
      <c r="AK6095" s="307"/>
      <c r="AL6095" s="308"/>
    </row>
    <row r="6096" spans="34:38" ht="14.4">
      <c r="AH6096" s="306"/>
      <c r="AI6096" s="305"/>
      <c r="AJ6096" s="305"/>
      <c r="AK6096" s="307"/>
      <c r="AL6096" s="308"/>
    </row>
    <row r="6097" spans="34:38" ht="14.4">
      <c r="AH6097" s="306"/>
      <c r="AI6097" s="305"/>
      <c r="AJ6097" s="305"/>
      <c r="AK6097" s="307"/>
      <c r="AL6097" s="308"/>
    </row>
    <row r="6098" spans="34:38" ht="14.4">
      <c r="AH6098" s="306"/>
      <c r="AI6098" s="305"/>
      <c r="AJ6098" s="305"/>
      <c r="AK6098" s="307"/>
      <c r="AL6098" s="308"/>
    </row>
    <row r="6099" spans="34:38" ht="14.4">
      <c r="AH6099" s="306"/>
      <c r="AI6099" s="305"/>
      <c r="AJ6099" s="305"/>
      <c r="AK6099" s="307"/>
      <c r="AL6099" s="308"/>
    </row>
    <row r="6100" spans="34:38" ht="14.4">
      <c r="AH6100" s="306"/>
      <c r="AI6100" s="305"/>
      <c r="AJ6100" s="305"/>
      <c r="AK6100" s="307"/>
      <c r="AL6100" s="308"/>
    </row>
    <row r="6101" spans="34:38" ht="14.4">
      <c r="AH6101" s="306"/>
      <c r="AI6101" s="305"/>
      <c r="AJ6101" s="305"/>
      <c r="AK6101" s="307"/>
      <c r="AL6101" s="308"/>
    </row>
    <row r="6102" spans="34:38" ht="14.4">
      <c r="AH6102" s="306"/>
      <c r="AI6102" s="305"/>
      <c r="AJ6102" s="305"/>
      <c r="AK6102" s="307"/>
      <c r="AL6102" s="308"/>
    </row>
    <row r="6103" spans="34:38" ht="14.4">
      <c r="AH6103" s="306"/>
      <c r="AI6103" s="305"/>
      <c r="AJ6103" s="305"/>
      <c r="AK6103" s="307"/>
      <c r="AL6103" s="308"/>
    </row>
    <row r="6104" spans="34:38" ht="14.4">
      <c r="AH6104" s="306"/>
      <c r="AI6104" s="305"/>
      <c r="AJ6104" s="305"/>
      <c r="AK6104" s="307"/>
      <c r="AL6104" s="308"/>
    </row>
    <row r="6105" spans="34:38" ht="14.4">
      <c r="AH6105" s="306"/>
      <c r="AI6105" s="305"/>
      <c r="AJ6105" s="305"/>
      <c r="AK6105" s="307"/>
      <c r="AL6105" s="308"/>
    </row>
    <row r="6106" spans="34:38" ht="14.4">
      <c r="AH6106" s="306"/>
      <c r="AI6106" s="305"/>
      <c r="AJ6106" s="305"/>
      <c r="AK6106" s="307"/>
      <c r="AL6106" s="308"/>
    </row>
    <row r="6107" spans="34:38" ht="14.4">
      <c r="AH6107" s="306"/>
      <c r="AI6107" s="305"/>
      <c r="AJ6107" s="305"/>
      <c r="AK6107" s="307"/>
      <c r="AL6107" s="308"/>
    </row>
    <row r="6108" spans="34:38" ht="14.4">
      <c r="AH6108" s="306"/>
      <c r="AI6108" s="305"/>
      <c r="AJ6108" s="305"/>
      <c r="AK6108" s="307"/>
      <c r="AL6108" s="308"/>
    </row>
    <row r="6109" spans="34:38" ht="14.4">
      <c r="AH6109" s="306"/>
      <c r="AI6109" s="305"/>
      <c r="AJ6109" s="305"/>
      <c r="AK6109" s="307"/>
      <c r="AL6109" s="308"/>
    </row>
    <row r="6110" spans="34:38" ht="14.4">
      <c r="AH6110" s="306"/>
      <c r="AI6110" s="305"/>
      <c r="AJ6110" s="305"/>
      <c r="AK6110" s="307"/>
      <c r="AL6110" s="308"/>
    </row>
    <row r="6111" spans="34:38" ht="14.4">
      <c r="AH6111" s="306"/>
      <c r="AI6111" s="305"/>
      <c r="AJ6111" s="305"/>
      <c r="AK6111" s="307"/>
      <c r="AL6111" s="308"/>
    </row>
    <row r="6112" spans="34:38" ht="14.4">
      <c r="AH6112" s="306"/>
      <c r="AI6112" s="305"/>
      <c r="AJ6112" s="305"/>
      <c r="AK6112" s="307"/>
      <c r="AL6112" s="308"/>
    </row>
    <row r="6113" spans="34:38" ht="14.4">
      <c r="AH6113" s="306"/>
      <c r="AI6113" s="305"/>
      <c r="AJ6113" s="305"/>
      <c r="AK6113" s="307"/>
      <c r="AL6113" s="308"/>
    </row>
    <row r="6114" spans="34:38" ht="14.4">
      <c r="AH6114" s="306"/>
      <c r="AI6114" s="305"/>
      <c r="AJ6114" s="305"/>
      <c r="AK6114" s="307"/>
      <c r="AL6114" s="308"/>
    </row>
    <row r="6115" spans="34:38" ht="14.4">
      <c r="AH6115" s="306"/>
      <c r="AI6115" s="305"/>
      <c r="AJ6115" s="305"/>
      <c r="AK6115" s="307"/>
      <c r="AL6115" s="308"/>
    </row>
    <row r="6116" spans="34:38" ht="14.4">
      <c r="AH6116" s="306"/>
      <c r="AI6116" s="305"/>
      <c r="AJ6116" s="305"/>
      <c r="AK6116" s="307"/>
      <c r="AL6116" s="308"/>
    </row>
    <row r="6117" spans="34:38" ht="14.4">
      <c r="AH6117" s="306"/>
      <c r="AI6117" s="305"/>
      <c r="AJ6117" s="305"/>
      <c r="AK6117" s="307"/>
      <c r="AL6117" s="308"/>
    </row>
    <row r="6118" spans="34:38" ht="14.4">
      <c r="AH6118" s="306"/>
      <c r="AI6118" s="305"/>
      <c r="AJ6118" s="305"/>
      <c r="AK6118" s="307"/>
      <c r="AL6118" s="308"/>
    </row>
    <row r="6119" spans="34:38" ht="14.4">
      <c r="AH6119" s="306"/>
      <c r="AI6119" s="305"/>
      <c r="AJ6119" s="305"/>
      <c r="AK6119" s="307"/>
      <c r="AL6119" s="308"/>
    </row>
    <row r="6120" spans="34:38" ht="14.4">
      <c r="AH6120" s="306"/>
      <c r="AI6120" s="305"/>
      <c r="AJ6120" s="305"/>
      <c r="AK6120" s="307"/>
      <c r="AL6120" s="308"/>
    </row>
    <row r="6121" spans="34:38" ht="14.4">
      <c r="AH6121" s="306"/>
      <c r="AI6121" s="305"/>
      <c r="AJ6121" s="305"/>
      <c r="AK6121" s="307"/>
      <c r="AL6121" s="308"/>
    </row>
    <row r="6122" spans="34:38" ht="14.4">
      <c r="AH6122" s="306"/>
      <c r="AI6122" s="305"/>
      <c r="AJ6122" s="305"/>
      <c r="AK6122" s="307"/>
      <c r="AL6122" s="308"/>
    </row>
    <row r="6123" spans="34:38" ht="14.4">
      <c r="AH6123" s="306"/>
      <c r="AI6123" s="305"/>
      <c r="AJ6123" s="305"/>
      <c r="AK6123" s="307"/>
      <c r="AL6123" s="308"/>
    </row>
    <row r="6124" spans="34:38" ht="14.4">
      <c r="AH6124" s="306"/>
      <c r="AI6124" s="305"/>
      <c r="AJ6124" s="305"/>
      <c r="AK6124" s="307"/>
      <c r="AL6124" s="308"/>
    </row>
    <row r="6125" spans="34:38" ht="14.4">
      <c r="AH6125" s="306"/>
      <c r="AI6125" s="305"/>
      <c r="AJ6125" s="305"/>
      <c r="AK6125" s="307"/>
      <c r="AL6125" s="308"/>
    </row>
    <row r="6126" spans="34:38" ht="14.4">
      <c r="AH6126" s="306"/>
      <c r="AI6126" s="305"/>
      <c r="AJ6126" s="305"/>
      <c r="AK6126" s="307"/>
      <c r="AL6126" s="308"/>
    </row>
    <row r="6127" spans="34:38" ht="14.4">
      <c r="AH6127" s="306"/>
      <c r="AI6127" s="305"/>
      <c r="AJ6127" s="305"/>
      <c r="AK6127" s="307"/>
      <c r="AL6127" s="308"/>
    </row>
    <row r="6128" spans="34:38" ht="14.4">
      <c r="AH6128" s="306"/>
      <c r="AI6128" s="305"/>
      <c r="AJ6128" s="305"/>
      <c r="AK6128" s="307"/>
      <c r="AL6128" s="308"/>
    </row>
    <row r="6129" spans="34:38" ht="14.4">
      <c r="AH6129" s="306"/>
      <c r="AI6129" s="305"/>
      <c r="AJ6129" s="305"/>
      <c r="AK6129" s="307"/>
      <c r="AL6129" s="308"/>
    </row>
    <row r="6130" spans="34:38" ht="14.4">
      <c r="AH6130" s="306"/>
      <c r="AI6130" s="305"/>
      <c r="AJ6130" s="305"/>
      <c r="AK6130" s="307"/>
      <c r="AL6130" s="308"/>
    </row>
    <row r="6131" spans="34:38" ht="14.4">
      <c r="AH6131" s="306"/>
      <c r="AI6131" s="305"/>
      <c r="AJ6131" s="305"/>
      <c r="AK6131" s="307"/>
      <c r="AL6131" s="308"/>
    </row>
    <row r="6132" spans="34:38" ht="14.4">
      <c r="AH6132" s="306"/>
      <c r="AI6132" s="305"/>
      <c r="AJ6132" s="305"/>
      <c r="AK6132" s="307"/>
      <c r="AL6132" s="308"/>
    </row>
    <row r="6133" spans="34:38" ht="14.4">
      <c r="AH6133" s="306"/>
      <c r="AI6133" s="305"/>
      <c r="AJ6133" s="305"/>
      <c r="AK6133" s="307"/>
      <c r="AL6133" s="308"/>
    </row>
    <row r="6134" spans="34:38" ht="14.4">
      <c r="AH6134" s="306"/>
      <c r="AI6134" s="305"/>
      <c r="AJ6134" s="305"/>
      <c r="AK6134" s="307"/>
      <c r="AL6134" s="308"/>
    </row>
    <row r="6135" spans="34:38" ht="14.4">
      <c r="AH6135" s="306"/>
      <c r="AI6135" s="305"/>
      <c r="AJ6135" s="305"/>
      <c r="AK6135" s="307"/>
      <c r="AL6135" s="308"/>
    </row>
    <row r="6136" spans="34:38" ht="14.4">
      <c r="AH6136" s="306"/>
      <c r="AI6136" s="305"/>
      <c r="AJ6136" s="305"/>
      <c r="AK6136" s="307"/>
      <c r="AL6136" s="308"/>
    </row>
    <row r="6137" spans="34:38" ht="14.4">
      <c r="AH6137" s="306"/>
      <c r="AI6137" s="305"/>
      <c r="AJ6137" s="305"/>
      <c r="AK6137" s="307"/>
      <c r="AL6137" s="308"/>
    </row>
    <row r="6138" spans="34:38" ht="14.4">
      <c r="AH6138" s="306"/>
      <c r="AI6138" s="305"/>
      <c r="AJ6138" s="305"/>
      <c r="AK6138" s="307"/>
      <c r="AL6138" s="308"/>
    </row>
    <row r="6139" spans="34:38" ht="14.4">
      <c r="AH6139" s="306"/>
      <c r="AI6139" s="305"/>
      <c r="AJ6139" s="305"/>
      <c r="AK6139" s="307"/>
      <c r="AL6139" s="308"/>
    </row>
    <row r="6140" spans="34:38" ht="14.4">
      <c r="AH6140" s="306"/>
      <c r="AI6140" s="305"/>
      <c r="AJ6140" s="305"/>
      <c r="AK6140" s="307"/>
      <c r="AL6140" s="308"/>
    </row>
    <row r="6141" spans="34:38" ht="14.4">
      <c r="AH6141" s="306"/>
      <c r="AI6141" s="305"/>
      <c r="AJ6141" s="305"/>
      <c r="AK6141" s="307"/>
      <c r="AL6141" s="308"/>
    </row>
    <row r="6142" spans="34:38" ht="14.4">
      <c r="AH6142" s="306"/>
      <c r="AI6142" s="305"/>
      <c r="AJ6142" s="305"/>
      <c r="AK6142" s="307"/>
      <c r="AL6142" s="308"/>
    </row>
    <row r="6143" spans="34:38" ht="14.4">
      <c r="AH6143" s="306"/>
      <c r="AI6143" s="305"/>
      <c r="AJ6143" s="305"/>
      <c r="AK6143" s="307"/>
      <c r="AL6143" s="308"/>
    </row>
    <row r="6144" spans="34:38" ht="14.4">
      <c r="AH6144" s="306"/>
      <c r="AI6144" s="305"/>
      <c r="AJ6144" s="305"/>
      <c r="AK6144" s="307"/>
      <c r="AL6144" s="308"/>
    </row>
    <row r="6145" spans="34:38" ht="14.4">
      <c r="AH6145" s="306"/>
      <c r="AI6145" s="305"/>
      <c r="AJ6145" s="305"/>
      <c r="AK6145" s="307"/>
      <c r="AL6145" s="308"/>
    </row>
    <row r="6146" spans="34:38" ht="14.4">
      <c r="AH6146" s="306"/>
      <c r="AI6146" s="305"/>
      <c r="AJ6146" s="305"/>
      <c r="AK6146" s="307"/>
      <c r="AL6146" s="308"/>
    </row>
    <row r="6147" spans="34:38" ht="14.4">
      <c r="AH6147" s="306"/>
      <c r="AI6147" s="305"/>
      <c r="AJ6147" s="305"/>
      <c r="AK6147" s="307"/>
      <c r="AL6147" s="308"/>
    </row>
    <row r="6148" spans="34:38" ht="14.4">
      <c r="AH6148" s="306"/>
      <c r="AI6148" s="305"/>
      <c r="AJ6148" s="305"/>
      <c r="AK6148" s="307"/>
      <c r="AL6148" s="308"/>
    </row>
    <row r="6149" spans="34:38" ht="14.4">
      <c r="AH6149" s="306"/>
      <c r="AI6149" s="305"/>
      <c r="AJ6149" s="305"/>
      <c r="AK6149" s="307"/>
      <c r="AL6149" s="308"/>
    </row>
    <row r="6150" spans="34:38" ht="14.4">
      <c r="AH6150" s="306"/>
      <c r="AI6150" s="305"/>
      <c r="AJ6150" s="305"/>
      <c r="AK6150" s="307"/>
      <c r="AL6150" s="308"/>
    </row>
    <row r="6151" spans="34:38" ht="14.4">
      <c r="AH6151" s="306"/>
      <c r="AI6151" s="305"/>
      <c r="AJ6151" s="305"/>
      <c r="AK6151" s="307"/>
      <c r="AL6151" s="308"/>
    </row>
    <row r="6152" spans="34:38" ht="14.4">
      <c r="AH6152" s="306"/>
      <c r="AI6152" s="305"/>
      <c r="AJ6152" s="305"/>
      <c r="AK6152" s="307"/>
      <c r="AL6152" s="308"/>
    </row>
    <row r="6153" spans="34:38" ht="14.4">
      <c r="AH6153" s="306"/>
      <c r="AI6153" s="305"/>
      <c r="AJ6153" s="305"/>
      <c r="AK6153" s="307"/>
      <c r="AL6153" s="308"/>
    </row>
    <row r="6154" spans="34:38" ht="14.4">
      <c r="AH6154" s="306"/>
      <c r="AI6154" s="305"/>
      <c r="AJ6154" s="305"/>
      <c r="AK6154" s="307"/>
      <c r="AL6154" s="308"/>
    </row>
    <row r="6155" spans="34:38" ht="14.4">
      <c r="AH6155" s="306"/>
      <c r="AI6155" s="305"/>
      <c r="AJ6155" s="305"/>
      <c r="AK6155" s="307"/>
      <c r="AL6155" s="308"/>
    </row>
    <row r="6156" spans="34:38" ht="14.4">
      <c r="AH6156" s="306"/>
      <c r="AI6156" s="305"/>
      <c r="AJ6156" s="305"/>
      <c r="AK6156" s="307"/>
      <c r="AL6156" s="308"/>
    </row>
    <row r="6157" spans="34:38" ht="14.4">
      <c r="AH6157" s="306"/>
      <c r="AI6157" s="305"/>
      <c r="AJ6157" s="305"/>
      <c r="AK6157" s="307"/>
      <c r="AL6157" s="308"/>
    </row>
    <row r="6158" spans="34:38" ht="14.4">
      <c r="AH6158" s="306"/>
      <c r="AI6158" s="305"/>
      <c r="AJ6158" s="305"/>
      <c r="AK6158" s="307"/>
      <c r="AL6158" s="308"/>
    </row>
    <row r="6159" spans="34:38" ht="14.4">
      <c r="AH6159" s="306"/>
      <c r="AI6159" s="305"/>
      <c r="AJ6159" s="305"/>
      <c r="AK6159" s="307"/>
      <c r="AL6159" s="308"/>
    </row>
    <row r="6160" spans="34:38" ht="14.4">
      <c r="AH6160" s="306"/>
      <c r="AI6160" s="305"/>
      <c r="AJ6160" s="305"/>
      <c r="AK6160" s="307"/>
      <c r="AL6160" s="308"/>
    </row>
    <row r="6161" spans="34:38" ht="14.4">
      <c r="AH6161" s="306"/>
      <c r="AI6161" s="305"/>
      <c r="AJ6161" s="305"/>
      <c r="AK6161" s="307"/>
      <c r="AL6161" s="308"/>
    </row>
    <row r="6162" spans="34:38" ht="14.4">
      <c r="AH6162" s="306"/>
      <c r="AI6162" s="305"/>
      <c r="AJ6162" s="305"/>
      <c r="AK6162" s="307"/>
      <c r="AL6162" s="308"/>
    </row>
    <row r="6163" spans="34:38" ht="14.4">
      <c r="AH6163" s="306"/>
      <c r="AI6163" s="305"/>
      <c r="AJ6163" s="305"/>
      <c r="AK6163" s="307"/>
      <c r="AL6163" s="308"/>
    </row>
    <row r="6164" spans="34:38" ht="14.4">
      <c r="AH6164" s="306"/>
      <c r="AI6164" s="305"/>
      <c r="AJ6164" s="305"/>
      <c r="AK6164" s="307"/>
      <c r="AL6164" s="308"/>
    </row>
    <row r="6165" spans="34:38" ht="14.4">
      <c r="AH6165" s="306"/>
      <c r="AI6165" s="305"/>
      <c r="AJ6165" s="305"/>
      <c r="AK6165" s="307"/>
      <c r="AL6165" s="308"/>
    </row>
    <row r="6166" spans="34:38" ht="14.4">
      <c r="AH6166" s="306"/>
      <c r="AI6166" s="305"/>
      <c r="AJ6166" s="305"/>
      <c r="AK6166" s="307"/>
      <c r="AL6166" s="308"/>
    </row>
    <row r="6167" spans="34:38" ht="14.4">
      <c r="AH6167" s="306"/>
      <c r="AI6167" s="305"/>
      <c r="AJ6167" s="305"/>
      <c r="AK6167" s="307"/>
      <c r="AL6167" s="308"/>
    </row>
    <row r="6168" spans="34:38" ht="14.4">
      <c r="AH6168" s="306"/>
      <c r="AI6168" s="305"/>
      <c r="AJ6168" s="305"/>
      <c r="AK6168" s="307"/>
      <c r="AL6168" s="308"/>
    </row>
    <row r="6169" spans="34:38" ht="14.4">
      <c r="AH6169" s="306"/>
      <c r="AI6169" s="305"/>
      <c r="AJ6169" s="305"/>
      <c r="AK6169" s="307"/>
      <c r="AL6169" s="308"/>
    </row>
    <row r="6170" spans="34:38" ht="14.4">
      <c r="AH6170" s="306"/>
      <c r="AI6170" s="305"/>
      <c r="AJ6170" s="305"/>
      <c r="AK6170" s="307"/>
      <c r="AL6170" s="308"/>
    </row>
    <row r="6171" spans="34:38" ht="14.4">
      <c r="AH6171" s="306"/>
      <c r="AI6171" s="305"/>
      <c r="AJ6171" s="305"/>
      <c r="AK6171" s="307"/>
      <c r="AL6171" s="308"/>
    </row>
    <row r="6172" spans="34:38" ht="14.4">
      <c r="AH6172" s="306"/>
      <c r="AI6172" s="305"/>
      <c r="AJ6172" s="305"/>
      <c r="AK6172" s="307"/>
      <c r="AL6172" s="308"/>
    </row>
    <row r="6173" spans="34:38" ht="14.4">
      <c r="AH6173" s="306"/>
      <c r="AI6173" s="305"/>
      <c r="AJ6173" s="305"/>
      <c r="AK6173" s="307"/>
      <c r="AL6173" s="308"/>
    </row>
    <row r="6174" spans="34:38" ht="14.4">
      <c r="AH6174" s="306"/>
      <c r="AI6174" s="305"/>
      <c r="AJ6174" s="305"/>
      <c r="AK6174" s="307"/>
      <c r="AL6174" s="308"/>
    </row>
    <row r="6175" spans="34:38" ht="14.4">
      <c r="AH6175" s="306"/>
      <c r="AI6175" s="305"/>
      <c r="AJ6175" s="305"/>
      <c r="AK6175" s="307"/>
      <c r="AL6175" s="308"/>
    </row>
    <row r="6176" spans="34:38" ht="14.4">
      <c r="AH6176" s="306"/>
      <c r="AI6176" s="305"/>
      <c r="AJ6176" s="305"/>
      <c r="AK6176" s="307"/>
      <c r="AL6176" s="308"/>
    </row>
    <row r="6177" spans="34:38" ht="14.4">
      <c r="AH6177" s="306"/>
      <c r="AI6177" s="305"/>
      <c r="AJ6177" s="305"/>
      <c r="AK6177" s="307"/>
      <c r="AL6177" s="308"/>
    </row>
    <row r="6178" spans="34:38" ht="14.4">
      <c r="AH6178" s="306"/>
      <c r="AI6178" s="305"/>
      <c r="AJ6178" s="305"/>
      <c r="AK6178" s="307"/>
      <c r="AL6178" s="308"/>
    </row>
    <row r="6179" spans="34:38" ht="14.4">
      <c r="AH6179" s="306"/>
      <c r="AI6179" s="305"/>
      <c r="AJ6179" s="305"/>
      <c r="AK6179" s="307"/>
      <c r="AL6179" s="308"/>
    </row>
    <row r="6180" spans="34:38" ht="14.4">
      <c r="AH6180" s="306"/>
      <c r="AI6180" s="305"/>
      <c r="AJ6180" s="305"/>
      <c r="AK6180" s="307"/>
      <c r="AL6180" s="308"/>
    </row>
    <row r="6181" spans="34:38" ht="14.4">
      <c r="AH6181" s="306"/>
      <c r="AI6181" s="305"/>
      <c r="AJ6181" s="305"/>
      <c r="AK6181" s="307"/>
      <c r="AL6181" s="308"/>
    </row>
    <row r="6182" spans="34:38" ht="14.4">
      <c r="AH6182" s="306"/>
      <c r="AI6182" s="305"/>
      <c r="AJ6182" s="305"/>
      <c r="AK6182" s="307"/>
      <c r="AL6182" s="308"/>
    </row>
    <row r="6183" spans="34:38" ht="14.4">
      <c r="AH6183" s="306"/>
      <c r="AI6183" s="305"/>
      <c r="AJ6183" s="305"/>
      <c r="AK6183" s="307"/>
      <c r="AL6183" s="308"/>
    </row>
    <row r="6184" spans="34:38" ht="14.4">
      <c r="AH6184" s="306"/>
      <c r="AI6184" s="305"/>
      <c r="AJ6184" s="305"/>
      <c r="AK6184" s="307"/>
      <c r="AL6184" s="308"/>
    </row>
    <row r="6185" spans="34:38" ht="14.4">
      <c r="AH6185" s="306"/>
      <c r="AI6185" s="305"/>
      <c r="AJ6185" s="305"/>
      <c r="AK6185" s="307"/>
      <c r="AL6185" s="308"/>
    </row>
    <row r="6186" spans="34:38" ht="14.4">
      <c r="AH6186" s="306"/>
      <c r="AI6186" s="305"/>
      <c r="AJ6186" s="305"/>
      <c r="AK6186" s="307"/>
      <c r="AL6186" s="308"/>
    </row>
    <row r="6187" spans="34:38" ht="14.4">
      <c r="AH6187" s="306"/>
      <c r="AI6187" s="305"/>
      <c r="AJ6187" s="305"/>
      <c r="AK6187" s="307"/>
      <c r="AL6187" s="308"/>
    </row>
    <row r="6188" spans="34:38" ht="14.4">
      <c r="AH6188" s="306"/>
      <c r="AI6188" s="305"/>
      <c r="AJ6188" s="305"/>
      <c r="AK6188" s="307"/>
      <c r="AL6188" s="308"/>
    </row>
    <row r="6189" spans="34:38" ht="14.4">
      <c r="AH6189" s="306"/>
      <c r="AI6189" s="305"/>
      <c r="AJ6189" s="305"/>
      <c r="AK6189" s="307"/>
      <c r="AL6189" s="308"/>
    </row>
    <row r="6190" spans="34:38" ht="14.4">
      <c r="AH6190" s="306"/>
      <c r="AI6190" s="305"/>
      <c r="AJ6190" s="305"/>
      <c r="AK6190" s="307"/>
      <c r="AL6190" s="308"/>
    </row>
    <row r="6191" spans="34:38" ht="14.4">
      <c r="AH6191" s="306"/>
      <c r="AI6191" s="305"/>
      <c r="AJ6191" s="305"/>
      <c r="AK6191" s="307"/>
      <c r="AL6191" s="308"/>
    </row>
    <row r="6192" spans="34:38" ht="14.4">
      <c r="AH6192" s="306"/>
      <c r="AI6192" s="305"/>
      <c r="AJ6192" s="305"/>
      <c r="AK6192" s="307"/>
      <c r="AL6192" s="308"/>
    </row>
    <row r="6193" spans="34:38" ht="14.4">
      <c r="AH6193" s="306"/>
      <c r="AI6193" s="305"/>
      <c r="AJ6193" s="305"/>
      <c r="AK6193" s="307"/>
      <c r="AL6193" s="308"/>
    </row>
    <row r="6194" spans="34:38" ht="14.4">
      <c r="AH6194" s="306"/>
      <c r="AI6194" s="305"/>
      <c r="AJ6194" s="305"/>
      <c r="AK6194" s="307"/>
      <c r="AL6194" s="308"/>
    </row>
    <row r="6195" spans="34:38" ht="14.4">
      <c r="AH6195" s="306"/>
      <c r="AI6195" s="305"/>
      <c r="AJ6195" s="305"/>
      <c r="AK6195" s="307"/>
      <c r="AL6195" s="308"/>
    </row>
    <row r="6196" spans="34:38" ht="14.4">
      <c r="AH6196" s="306"/>
      <c r="AI6196" s="305"/>
      <c r="AJ6196" s="305"/>
      <c r="AK6196" s="307"/>
      <c r="AL6196" s="308"/>
    </row>
    <row r="6197" spans="34:38" ht="14.4">
      <c r="AH6197" s="306"/>
      <c r="AI6197" s="305"/>
      <c r="AJ6197" s="305"/>
      <c r="AK6197" s="307"/>
      <c r="AL6197" s="308"/>
    </row>
    <row r="6198" spans="34:38" ht="14.4">
      <c r="AH6198" s="306"/>
      <c r="AI6198" s="305"/>
      <c r="AJ6198" s="305"/>
      <c r="AK6198" s="307"/>
      <c r="AL6198" s="308"/>
    </row>
    <row r="6199" spans="34:38" ht="14.4">
      <c r="AH6199" s="306"/>
      <c r="AI6199" s="305"/>
      <c r="AJ6199" s="305"/>
      <c r="AK6199" s="307"/>
      <c r="AL6199" s="308"/>
    </row>
    <row r="6200" spans="34:38" ht="14.4">
      <c r="AH6200" s="306"/>
      <c r="AI6200" s="305"/>
      <c r="AJ6200" s="305"/>
      <c r="AK6200" s="307"/>
      <c r="AL6200" s="308"/>
    </row>
    <row r="6201" spans="34:38" ht="14.4">
      <c r="AH6201" s="306"/>
      <c r="AI6201" s="305"/>
      <c r="AJ6201" s="305"/>
      <c r="AK6201" s="307"/>
      <c r="AL6201" s="308"/>
    </row>
    <row r="6202" spans="34:38" ht="14.4">
      <c r="AH6202" s="306"/>
      <c r="AI6202" s="305"/>
      <c r="AJ6202" s="305"/>
      <c r="AK6202" s="307"/>
      <c r="AL6202" s="308"/>
    </row>
    <row r="6203" spans="34:38" ht="14.4">
      <c r="AH6203" s="306"/>
      <c r="AI6203" s="305"/>
      <c r="AJ6203" s="305"/>
      <c r="AK6203" s="307"/>
      <c r="AL6203" s="308"/>
    </row>
    <row r="6204" spans="34:38" ht="14.4">
      <c r="AH6204" s="306"/>
      <c r="AI6204" s="305"/>
      <c r="AJ6204" s="305"/>
      <c r="AK6204" s="307"/>
      <c r="AL6204" s="308"/>
    </row>
    <row r="6205" spans="34:38" ht="14.4">
      <c r="AH6205" s="306"/>
      <c r="AI6205" s="305"/>
      <c r="AJ6205" s="305"/>
      <c r="AK6205" s="307"/>
      <c r="AL6205" s="308"/>
    </row>
    <row r="6206" spans="34:38" ht="14.4">
      <c r="AH6206" s="306"/>
      <c r="AI6206" s="305"/>
      <c r="AJ6206" s="305"/>
      <c r="AK6206" s="307"/>
      <c r="AL6206" s="308"/>
    </row>
    <row r="6207" spans="34:38" ht="14.4">
      <c r="AH6207" s="306"/>
      <c r="AI6207" s="305"/>
      <c r="AJ6207" s="305"/>
      <c r="AK6207" s="307"/>
      <c r="AL6207" s="308"/>
    </row>
    <row r="6208" spans="34:38" ht="14.4">
      <c r="AH6208" s="306"/>
      <c r="AI6208" s="305"/>
      <c r="AJ6208" s="305"/>
      <c r="AK6208" s="307"/>
      <c r="AL6208" s="308"/>
    </row>
    <row r="6209" spans="34:38" ht="14.4">
      <c r="AH6209" s="306"/>
      <c r="AI6209" s="305"/>
      <c r="AJ6209" s="305"/>
      <c r="AK6209" s="307"/>
      <c r="AL6209" s="308"/>
    </row>
    <row r="6210" spans="34:38" ht="14.4">
      <c r="AH6210" s="306"/>
      <c r="AI6210" s="305"/>
      <c r="AJ6210" s="305"/>
      <c r="AK6210" s="307"/>
      <c r="AL6210" s="308"/>
    </row>
    <row r="6211" spans="34:38" ht="14.4">
      <c r="AH6211" s="306"/>
      <c r="AI6211" s="305"/>
      <c r="AJ6211" s="305"/>
      <c r="AK6211" s="307"/>
      <c r="AL6211" s="308"/>
    </row>
    <row r="6212" spans="34:38" ht="14.4">
      <c r="AH6212" s="306"/>
      <c r="AI6212" s="305"/>
      <c r="AJ6212" s="305"/>
      <c r="AK6212" s="307"/>
      <c r="AL6212" s="308"/>
    </row>
    <row r="6213" spans="34:38" ht="14.4">
      <c r="AH6213" s="306"/>
      <c r="AI6213" s="305"/>
      <c r="AJ6213" s="305"/>
      <c r="AK6213" s="307"/>
      <c r="AL6213" s="308"/>
    </row>
    <row r="6214" spans="34:38" ht="14.4">
      <c r="AH6214" s="306"/>
      <c r="AI6214" s="305"/>
      <c r="AJ6214" s="305"/>
      <c r="AK6214" s="307"/>
      <c r="AL6214" s="308"/>
    </row>
    <row r="6215" spans="34:38" ht="14.4">
      <c r="AH6215" s="306"/>
      <c r="AI6215" s="305"/>
      <c r="AJ6215" s="305"/>
      <c r="AK6215" s="307"/>
      <c r="AL6215" s="308"/>
    </row>
    <row r="6216" spans="34:38" ht="14.4">
      <c r="AH6216" s="306"/>
      <c r="AI6216" s="305"/>
      <c r="AJ6216" s="305"/>
      <c r="AK6216" s="307"/>
      <c r="AL6216" s="308"/>
    </row>
    <row r="6217" spans="34:38" ht="14.4">
      <c r="AH6217" s="306"/>
      <c r="AI6217" s="305"/>
      <c r="AJ6217" s="305"/>
      <c r="AK6217" s="307"/>
      <c r="AL6217" s="308"/>
    </row>
    <row r="6218" spans="34:38" ht="14.4">
      <c r="AH6218" s="306"/>
      <c r="AI6218" s="305"/>
      <c r="AJ6218" s="305"/>
      <c r="AK6218" s="307"/>
      <c r="AL6218" s="308"/>
    </row>
    <row r="6219" spans="34:38" ht="14.4">
      <c r="AH6219" s="306"/>
      <c r="AI6219" s="305"/>
      <c r="AJ6219" s="305"/>
      <c r="AK6219" s="307"/>
      <c r="AL6219" s="308"/>
    </row>
    <row r="6220" spans="34:38" ht="14.4">
      <c r="AH6220" s="306"/>
      <c r="AI6220" s="305"/>
      <c r="AJ6220" s="305"/>
      <c r="AK6220" s="307"/>
      <c r="AL6220" s="308"/>
    </row>
    <row r="6221" spans="34:38" ht="14.4">
      <c r="AH6221" s="306"/>
      <c r="AI6221" s="305"/>
      <c r="AJ6221" s="305"/>
      <c r="AK6221" s="307"/>
      <c r="AL6221" s="308"/>
    </row>
    <row r="6222" spans="34:38" ht="14.4">
      <c r="AH6222" s="306"/>
      <c r="AI6222" s="305"/>
      <c r="AJ6222" s="305"/>
      <c r="AK6222" s="307"/>
      <c r="AL6222" s="308"/>
    </row>
    <row r="6223" spans="34:38" ht="14.4">
      <c r="AH6223" s="306"/>
      <c r="AI6223" s="305"/>
      <c r="AJ6223" s="305"/>
      <c r="AK6223" s="307"/>
      <c r="AL6223" s="308"/>
    </row>
    <row r="6224" spans="34:38" ht="14.4">
      <c r="AH6224" s="306"/>
      <c r="AI6224" s="305"/>
      <c r="AJ6224" s="305"/>
      <c r="AK6224" s="307"/>
      <c r="AL6224" s="308"/>
    </row>
    <row r="6225" spans="34:38" ht="14.4">
      <c r="AH6225" s="306"/>
      <c r="AI6225" s="305"/>
      <c r="AJ6225" s="305"/>
      <c r="AK6225" s="307"/>
      <c r="AL6225" s="308"/>
    </row>
    <row r="6226" spans="34:38" ht="14.4">
      <c r="AH6226" s="306"/>
      <c r="AI6226" s="305"/>
      <c r="AJ6226" s="305"/>
      <c r="AK6226" s="307"/>
      <c r="AL6226" s="308"/>
    </row>
    <row r="6227" spans="34:38" ht="14.4">
      <c r="AH6227" s="306"/>
      <c r="AI6227" s="305"/>
      <c r="AJ6227" s="305"/>
      <c r="AK6227" s="307"/>
      <c r="AL6227" s="308"/>
    </row>
    <row r="6228" spans="34:38" ht="14.4">
      <c r="AH6228" s="306"/>
      <c r="AI6228" s="305"/>
      <c r="AJ6228" s="305"/>
      <c r="AK6228" s="307"/>
      <c r="AL6228" s="308"/>
    </row>
    <row r="6229" spans="34:38" ht="14.4">
      <c r="AH6229" s="306"/>
      <c r="AI6229" s="305"/>
      <c r="AJ6229" s="305"/>
      <c r="AK6229" s="307"/>
      <c r="AL6229" s="308"/>
    </row>
    <row r="6230" spans="34:38" ht="14.4">
      <c r="AH6230" s="306"/>
      <c r="AI6230" s="305"/>
      <c r="AJ6230" s="305"/>
      <c r="AK6230" s="307"/>
      <c r="AL6230" s="308"/>
    </row>
    <row r="6231" spans="34:38" ht="14.4">
      <c r="AH6231" s="306"/>
      <c r="AI6231" s="305"/>
      <c r="AJ6231" s="305"/>
      <c r="AK6231" s="307"/>
      <c r="AL6231" s="308"/>
    </row>
    <row r="6232" spans="34:38" ht="14.4">
      <c r="AH6232" s="306"/>
      <c r="AI6232" s="305"/>
      <c r="AJ6232" s="305"/>
      <c r="AK6232" s="307"/>
      <c r="AL6232" s="308"/>
    </row>
    <row r="6233" spans="34:38" ht="14.4">
      <c r="AH6233" s="306"/>
      <c r="AI6233" s="305"/>
      <c r="AJ6233" s="305"/>
      <c r="AK6233" s="307"/>
      <c r="AL6233" s="308"/>
    </row>
    <row r="6234" spans="34:38" ht="14.4">
      <c r="AH6234" s="306"/>
      <c r="AI6234" s="305"/>
      <c r="AJ6234" s="305"/>
      <c r="AK6234" s="307"/>
      <c r="AL6234" s="308"/>
    </row>
    <row r="6235" spans="34:38" ht="14.4">
      <c r="AH6235" s="306"/>
      <c r="AI6235" s="305"/>
      <c r="AJ6235" s="305"/>
      <c r="AK6235" s="307"/>
      <c r="AL6235" s="308"/>
    </row>
    <row r="6236" spans="34:38" ht="14.4">
      <c r="AH6236" s="306"/>
      <c r="AI6236" s="305"/>
      <c r="AJ6236" s="305"/>
      <c r="AK6236" s="307"/>
      <c r="AL6236" s="308"/>
    </row>
    <row r="6237" spans="34:38" ht="14.4">
      <c r="AH6237" s="306"/>
      <c r="AI6237" s="305"/>
      <c r="AJ6237" s="305"/>
      <c r="AK6237" s="307"/>
      <c r="AL6237" s="308"/>
    </row>
    <row r="6238" spans="34:38" ht="14.4">
      <c r="AH6238" s="306"/>
      <c r="AI6238" s="305"/>
      <c r="AJ6238" s="305"/>
      <c r="AK6238" s="307"/>
      <c r="AL6238" s="308"/>
    </row>
    <row r="6239" spans="34:38" ht="14.4">
      <c r="AH6239" s="306"/>
      <c r="AI6239" s="305"/>
      <c r="AJ6239" s="305"/>
      <c r="AK6239" s="307"/>
      <c r="AL6239" s="308"/>
    </row>
    <row r="6240" spans="34:38" ht="14.4">
      <c r="AH6240" s="306"/>
      <c r="AI6240" s="305"/>
      <c r="AJ6240" s="305"/>
      <c r="AK6240" s="307"/>
      <c r="AL6240" s="308"/>
    </row>
    <row r="6241" spans="34:38" ht="14.4">
      <c r="AH6241" s="306"/>
      <c r="AI6241" s="305"/>
      <c r="AJ6241" s="305"/>
      <c r="AK6241" s="307"/>
      <c r="AL6241" s="308"/>
    </row>
    <row r="6242" spans="34:38" ht="14.4">
      <c r="AH6242" s="306"/>
      <c r="AI6242" s="305"/>
      <c r="AJ6242" s="305"/>
      <c r="AK6242" s="307"/>
      <c r="AL6242" s="308"/>
    </row>
    <row r="6243" spans="34:38" ht="14.4">
      <c r="AH6243" s="306"/>
      <c r="AI6243" s="305"/>
      <c r="AJ6243" s="305"/>
      <c r="AK6243" s="307"/>
      <c r="AL6243" s="308"/>
    </row>
    <row r="6244" spans="34:38" ht="14.4">
      <c r="AH6244" s="306"/>
      <c r="AI6244" s="305"/>
      <c r="AJ6244" s="305"/>
      <c r="AK6244" s="307"/>
      <c r="AL6244" s="308"/>
    </row>
    <row r="6245" spans="34:38" ht="14.4">
      <c r="AH6245" s="306"/>
      <c r="AI6245" s="305"/>
      <c r="AJ6245" s="305"/>
      <c r="AK6245" s="307"/>
      <c r="AL6245" s="308"/>
    </row>
    <row r="6246" spans="34:38" ht="14.4">
      <c r="AH6246" s="306"/>
      <c r="AI6246" s="305"/>
      <c r="AJ6246" s="305"/>
      <c r="AK6246" s="307"/>
      <c r="AL6246" s="308"/>
    </row>
    <row r="6247" spans="34:38" ht="14.4">
      <c r="AH6247" s="306"/>
      <c r="AI6247" s="305"/>
      <c r="AJ6247" s="305"/>
      <c r="AK6247" s="307"/>
      <c r="AL6247" s="308"/>
    </row>
    <row r="6248" spans="34:38" ht="14.4">
      <c r="AH6248" s="306"/>
      <c r="AI6248" s="305"/>
      <c r="AJ6248" s="305"/>
      <c r="AK6248" s="307"/>
      <c r="AL6248" s="308"/>
    </row>
    <row r="6249" spans="34:38" ht="14.4">
      <c r="AH6249" s="306"/>
      <c r="AI6249" s="305"/>
      <c r="AJ6249" s="305"/>
      <c r="AK6249" s="307"/>
      <c r="AL6249" s="308"/>
    </row>
    <row r="6250" spans="34:38" ht="14.4">
      <c r="AH6250" s="306"/>
      <c r="AI6250" s="305"/>
      <c r="AJ6250" s="305"/>
      <c r="AK6250" s="307"/>
      <c r="AL6250" s="308"/>
    </row>
    <row r="6251" spans="34:38" ht="14.4">
      <c r="AH6251" s="306"/>
      <c r="AI6251" s="305"/>
      <c r="AJ6251" s="305"/>
      <c r="AK6251" s="307"/>
      <c r="AL6251" s="308"/>
    </row>
    <row r="6252" spans="34:38" ht="14.4">
      <c r="AH6252" s="306"/>
      <c r="AI6252" s="305"/>
      <c r="AJ6252" s="305"/>
      <c r="AK6252" s="307"/>
      <c r="AL6252" s="308"/>
    </row>
    <row r="6253" spans="34:38" ht="14.4">
      <c r="AH6253" s="306"/>
      <c r="AI6253" s="305"/>
      <c r="AJ6253" s="305"/>
      <c r="AK6253" s="307"/>
      <c r="AL6253" s="308"/>
    </row>
    <row r="6254" spans="34:38" ht="14.4">
      <c r="AH6254" s="306"/>
      <c r="AI6254" s="305"/>
      <c r="AJ6254" s="305"/>
      <c r="AK6254" s="307"/>
      <c r="AL6254" s="308"/>
    </row>
    <row r="6255" spans="34:38" ht="14.4">
      <c r="AH6255" s="306"/>
      <c r="AI6255" s="305"/>
      <c r="AJ6255" s="305"/>
      <c r="AK6255" s="307"/>
      <c r="AL6255" s="308"/>
    </row>
    <row r="6256" spans="34:38" ht="14.4">
      <c r="AH6256" s="306"/>
      <c r="AI6256" s="305"/>
      <c r="AJ6256" s="305"/>
      <c r="AK6256" s="307"/>
      <c r="AL6256" s="308"/>
    </row>
    <row r="6257" spans="34:38" ht="14.4">
      <c r="AH6257" s="306"/>
      <c r="AI6257" s="305"/>
      <c r="AJ6257" s="305"/>
      <c r="AK6257" s="307"/>
      <c r="AL6257" s="308"/>
    </row>
    <row r="6258" spans="34:38" ht="14.4">
      <c r="AH6258" s="306"/>
      <c r="AI6258" s="305"/>
      <c r="AJ6258" s="305"/>
      <c r="AK6258" s="307"/>
      <c r="AL6258" s="308"/>
    </row>
    <row r="6259" spans="34:38" ht="14.4">
      <c r="AH6259" s="306"/>
      <c r="AI6259" s="305"/>
      <c r="AJ6259" s="305"/>
      <c r="AK6259" s="307"/>
      <c r="AL6259" s="308"/>
    </row>
    <row r="6260" spans="34:38" ht="14.4">
      <c r="AH6260" s="306"/>
      <c r="AI6260" s="305"/>
      <c r="AJ6260" s="305"/>
      <c r="AK6260" s="307"/>
      <c r="AL6260" s="308"/>
    </row>
    <row r="6261" spans="34:38" ht="14.4">
      <c r="AH6261" s="306"/>
      <c r="AI6261" s="305"/>
      <c r="AJ6261" s="305"/>
      <c r="AK6261" s="307"/>
      <c r="AL6261" s="308"/>
    </row>
    <row r="6262" spans="34:38" ht="14.4">
      <c r="AH6262" s="306"/>
      <c r="AI6262" s="305"/>
      <c r="AJ6262" s="305"/>
      <c r="AK6262" s="307"/>
      <c r="AL6262" s="308"/>
    </row>
    <row r="6263" spans="34:38" ht="14.4">
      <c r="AH6263" s="306"/>
      <c r="AI6263" s="305"/>
      <c r="AJ6263" s="305"/>
      <c r="AK6263" s="307"/>
      <c r="AL6263" s="308"/>
    </row>
    <row r="6264" spans="34:38" ht="14.4">
      <c r="AH6264" s="306"/>
      <c r="AI6264" s="305"/>
      <c r="AJ6264" s="305"/>
      <c r="AK6264" s="307"/>
      <c r="AL6264" s="308"/>
    </row>
    <row r="6265" spans="34:38" ht="14.4">
      <c r="AH6265" s="306"/>
      <c r="AI6265" s="305"/>
      <c r="AJ6265" s="305"/>
      <c r="AK6265" s="307"/>
      <c r="AL6265" s="308"/>
    </row>
    <row r="6266" spans="34:38" ht="14.4">
      <c r="AH6266" s="306"/>
      <c r="AI6266" s="305"/>
      <c r="AJ6266" s="305"/>
      <c r="AK6266" s="307"/>
      <c r="AL6266" s="308"/>
    </row>
    <row r="6267" spans="34:38" ht="14.4">
      <c r="AH6267" s="306"/>
      <c r="AI6267" s="305"/>
      <c r="AJ6267" s="305"/>
      <c r="AK6267" s="307"/>
      <c r="AL6267" s="308"/>
    </row>
    <row r="6268" spans="34:38" ht="14.4">
      <c r="AH6268" s="306"/>
      <c r="AI6268" s="305"/>
      <c r="AJ6268" s="305"/>
      <c r="AK6268" s="307"/>
      <c r="AL6268" s="308"/>
    </row>
    <row r="6269" spans="34:38" ht="14.4">
      <c r="AH6269" s="306"/>
      <c r="AI6269" s="305"/>
      <c r="AJ6269" s="305"/>
      <c r="AK6269" s="307"/>
      <c r="AL6269" s="308"/>
    </row>
    <row r="6270" spans="34:38" ht="14.4">
      <c r="AH6270" s="306"/>
      <c r="AI6270" s="305"/>
      <c r="AJ6270" s="305"/>
      <c r="AK6270" s="307"/>
      <c r="AL6270" s="308"/>
    </row>
    <row r="6271" spans="34:38" ht="14.4">
      <c r="AH6271" s="306"/>
      <c r="AI6271" s="305"/>
      <c r="AJ6271" s="305"/>
      <c r="AK6271" s="307"/>
      <c r="AL6271" s="308"/>
    </row>
    <row r="6272" spans="34:38" ht="14.4">
      <c r="AH6272" s="306"/>
      <c r="AI6272" s="305"/>
      <c r="AJ6272" s="305"/>
      <c r="AK6272" s="307"/>
      <c r="AL6272" s="308"/>
    </row>
    <row r="6273" spans="34:38" ht="14.4">
      <c r="AH6273" s="306"/>
      <c r="AI6273" s="305"/>
      <c r="AJ6273" s="305"/>
      <c r="AK6273" s="307"/>
      <c r="AL6273" s="308"/>
    </row>
    <row r="6274" spans="34:38" ht="14.4">
      <c r="AH6274" s="306"/>
      <c r="AI6274" s="305"/>
      <c r="AJ6274" s="305"/>
      <c r="AK6274" s="307"/>
      <c r="AL6274" s="308"/>
    </row>
    <row r="6275" spans="34:38" ht="14.4">
      <c r="AH6275" s="306"/>
      <c r="AI6275" s="305"/>
      <c r="AJ6275" s="305"/>
      <c r="AK6275" s="307"/>
      <c r="AL6275" s="308"/>
    </row>
    <row r="6276" spans="34:38" ht="14.4">
      <c r="AH6276" s="306"/>
      <c r="AI6276" s="305"/>
      <c r="AJ6276" s="305"/>
      <c r="AK6276" s="307"/>
      <c r="AL6276" s="308"/>
    </row>
    <row r="6277" spans="34:38" ht="14.4">
      <c r="AH6277" s="306"/>
      <c r="AI6277" s="305"/>
      <c r="AJ6277" s="305"/>
      <c r="AK6277" s="307"/>
      <c r="AL6277" s="308"/>
    </row>
    <row r="6278" spans="34:38" ht="14.4">
      <c r="AH6278" s="306"/>
      <c r="AI6278" s="305"/>
      <c r="AJ6278" s="305"/>
      <c r="AK6278" s="307"/>
      <c r="AL6278" s="308"/>
    </row>
    <row r="6279" spans="34:38" ht="14.4">
      <c r="AH6279" s="306"/>
      <c r="AI6279" s="305"/>
      <c r="AJ6279" s="305"/>
      <c r="AK6279" s="307"/>
      <c r="AL6279" s="308"/>
    </row>
    <row r="6280" spans="34:38" ht="14.4">
      <c r="AH6280" s="306"/>
      <c r="AI6280" s="305"/>
      <c r="AJ6280" s="305"/>
      <c r="AK6280" s="307"/>
      <c r="AL6280" s="308"/>
    </row>
    <row r="6281" spans="34:38" ht="14.4">
      <c r="AH6281" s="306"/>
      <c r="AI6281" s="305"/>
      <c r="AJ6281" s="305"/>
      <c r="AK6281" s="307"/>
      <c r="AL6281" s="308"/>
    </row>
    <row r="6282" spans="34:38" ht="14.4">
      <c r="AH6282" s="306"/>
      <c r="AI6282" s="305"/>
      <c r="AJ6282" s="305"/>
      <c r="AK6282" s="307"/>
      <c r="AL6282" s="308"/>
    </row>
    <row r="6283" spans="34:38" ht="14.4">
      <c r="AH6283" s="306"/>
      <c r="AI6283" s="305"/>
      <c r="AJ6283" s="305"/>
      <c r="AK6283" s="307"/>
      <c r="AL6283" s="308"/>
    </row>
    <row r="6284" spans="34:38" ht="14.4">
      <c r="AH6284" s="306"/>
      <c r="AI6284" s="305"/>
      <c r="AJ6284" s="305"/>
      <c r="AK6284" s="307"/>
      <c r="AL6284" s="308"/>
    </row>
    <row r="6285" spans="34:38" ht="14.4">
      <c r="AH6285" s="306"/>
      <c r="AI6285" s="305"/>
      <c r="AJ6285" s="305"/>
      <c r="AK6285" s="307"/>
      <c r="AL6285" s="308"/>
    </row>
    <row r="6286" spans="34:38" ht="14.4">
      <c r="AH6286" s="306"/>
      <c r="AI6286" s="305"/>
      <c r="AJ6286" s="305"/>
      <c r="AK6286" s="307"/>
      <c r="AL6286" s="308"/>
    </row>
    <row r="6287" spans="34:38" ht="14.4">
      <c r="AH6287" s="306"/>
      <c r="AI6287" s="305"/>
      <c r="AJ6287" s="305"/>
      <c r="AK6287" s="307"/>
      <c r="AL6287" s="308"/>
    </row>
    <row r="6288" spans="34:38" ht="14.4">
      <c r="AH6288" s="306"/>
      <c r="AI6288" s="305"/>
      <c r="AJ6288" s="305"/>
      <c r="AK6288" s="307"/>
      <c r="AL6288" s="308"/>
    </row>
    <row r="6289" spans="34:38" ht="14.4">
      <c r="AH6289" s="306"/>
      <c r="AI6289" s="305"/>
      <c r="AJ6289" s="305"/>
      <c r="AK6289" s="307"/>
      <c r="AL6289" s="308"/>
    </row>
    <row r="6290" spans="34:38" ht="14.4">
      <c r="AH6290" s="306"/>
      <c r="AI6290" s="305"/>
      <c r="AJ6290" s="305"/>
      <c r="AK6290" s="307"/>
      <c r="AL6290" s="308"/>
    </row>
    <row r="6291" spans="34:38" ht="14.4">
      <c r="AH6291" s="306"/>
      <c r="AI6291" s="305"/>
      <c r="AJ6291" s="305"/>
      <c r="AK6291" s="307"/>
      <c r="AL6291" s="308"/>
    </row>
    <row r="6292" spans="34:38" ht="14.4">
      <c r="AH6292" s="306"/>
      <c r="AI6292" s="305"/>
      <c r="AJ6292" s="305"/>
      <c r="AK6292" s="307"/>
      <c r="AL6292" s="308"/>
    </row>
    <row r="6293" spans="34:38" ht="14.4">
      <c r="AH6293" s="306"/>
      <c r="AI6293" s="305"/>
      <c r="AJ6293" s="305"/>
      <c r="AK6293" s="307"/>
      <c r="AL6293" s="308"/>
    </row>
    <row r="6294" spans="34:38" ht="14.4">
      <c r="AH6294" s="306"/>
      <c r="AI6294" s="305"/>
      <c r="AJ6294" s="305"/>
      <c r="AK6294" s="307"/>
      <c r="AL6294" s="308"/>
    </row>
    <row r="6295" spans="34:38" ht="14.4">
      <c r="AH6295" s="306"/>
      <c r="AI6295" s="305"/>
      <c r="AJ6295" s="305"/>
      <c r="AK6295" s="307"/>
      <c r="AL6295" s="308"/>
    </row>
    <row r="6296" spans="34:38" ht="14.4">
      <c r="AH6296" s="306"/>
      <c r="AI6296" s="305"/>
      <c r="AJ6296" s="305"/>
      <c r="AK6296" s="307"/>
      <c r="AL6296" s="308"/>
    </row>
    <row r="6297" spans="34:38" ht="14.4">
      <c r="AH6297" s="306"/>
      <c r="AI6297" s="305"/>
      <c r="AJ6297" s="305"/>
      <c r="AK6297" s="307"/>
      <c r="AL6297" s="308"/>
    </row>
    <row r="6298" spans="34:38" ht="14.4">
      <c r="AH6298" s="306"/>
      <c r="AI6298" s="305"/>
      <c r="AJ6298" s="305"/>
      <c r="AK6298" s="307"/>
      <c r="AL6298" s="308"/>
    </row>
    <row r="6299" spans="34:38" ht="14.4">
      <c r="AH6299" s="306"/>
      <c r="AI6299" s="305"/>
      <c r="AJ6299" s="305"/>
      <c r="AK6299" s="307"/>
      <c r="AL6299" s="308"/>
    </row>
    <row r="6300" spans="34:38" ht="14.4">
      <c r="AH6300" s="306"/>
      <c r="AI6300" s="305"/>
      <c r="AJ6300" s="305"/>
      <c r="AK6300" s="307"/>
      <c r="AL6300" s="308"/>
    </row>
    <row r="6301" spans="34:38" ht="14.4">
      <c r="AH6301" s="306"/>
      <c r="AI6301" s="305"/>
      <c r="AJ6301" s="305"/>
      <c r="AK6301" s="307"/>
      <c r="AL6301" s="308"/>
    </row>
    <row r="6302" spans="34:38" ht="14.4">
      <c r="AH6302" s="306"/>
      <c r="AI6302" s="305"/>
      <c r="AJ6302" s="305"/>
      <c r="AK6302" s="307"/>
      <c r="AL6302" s="308"/>
    </row>
    <row r="6303" spans="34:38" ht="14.4">
      <c r="AH6303" s="306"/>
      <c r="AI6303" s="305"/>
      <c r="AJ6303" s="305"/>
      <c r="AK6303" s="307"/>
      <c r="AL6303" s="308"/>
    </row>
    <row r="6304" spans="34:38" ht="14.4">
      <c r="AH6304" s="306"/>
      <c r="AI6304" s="305"/>
      <c r="AJ6304" s="305"/>
      <c r="AK6304" s="307"/>
      <c r="AL6304" s="308"/>
    </row>
    <row r="6305" spans="34:38" ht="14.4">
      <c r="AH6305" s="306"/>
      <c r="AI6305" s="305"/>
      <c r="AJ6305" s="305"/>
      <c r="AK6305" s="307"/>
      <c r="AL6305" s="308"/>
    </row>
    <row r="6306" spans="34:38" ht="14.4">
      <c r="AH6306" s="306"/>
      <c r="AI6306" s="305"/>
      <c r="AJ6306" s="305"/>
      <c r="AK6306" s="307"/>
      <c r="AL6306" s="308"/>
    </row>
    <row r="6307" spans="34:38" ht="14.4">
      <c r="AH6307" s="306"/>
      <c r="AI6307" s="305"/>
      <c r="AJ6307" s="305"/>
      <c r="AK6307" s="307"/>
      <c r="AL6307" s="308"/>
    </row>
    <row r="6308" spans="34:38" ht="14.4">
      <c r="AH6308" s="306"/>
      <c r="AI6308" s="305"/>
      <c r="AJ6308" s="305"/>
      <c r="AK6308" s="307"/>
      <c r="AL6308" s="308"/>
    </row>
    <row r="6309" spans="34:38" ht="14.4">
      <c r="AH6309" s="306"/>
      <c r="AI6309" s="305"/>
      <c r="AJ6309" s="305"/>
      <c r="AK6309" s="307"/>
      <c r="AL6309" s="308"/>
    </row>
    <row r="6310" spans="34:38" ht="14.4">
      <c r="AH6310" s="306"/>
      <c r="AI6310" s="305"/>
      <c r="AJ6310" s="305"/>
      <c r="AK6310" s="307"/>
      <c r="AL6310" s="308"/>
    </row>
    <row r="6311" spans="34:38" ht="14.4">
      <c r="AH6311" s="306"/>
      <c r="AI6311" s="305"/>
      <c r="AJ6311" s="305"/>
      <c r="AK6311" s="307"/>
      <c r="AL6311" s="308"/>
    </row>
    <row r="6312" spans="34:38" ht="14.4">
      <c r="AH6312" s="306"/>
      <c r="AI6312" s="305"/>
      <c r="AJ6312" s="305"/>
      <c r="AK6312" s="307"/>
      <c r="AL6312" s="308"/>
    </row>
    <row r="6313" spans="34:38" ht="14.4">
      <c r="AH6313" s="306"/>
      <c r="AI6313" s="305"/>
      <c r="AJ6313" s="305"/>
      <c r="AK6313" s="307"/>
      <c r="AL6313" s="308"/>
    </row>
    <row r="6314" spans="34:38" ht="14.4">
      <c r="AH6314" s="306"/>
      <c r="AI6314" s="305"/>
      <c r="AJ6314" s="305"/>
      <c r="AK6314" s="307"/>
      <c r="AL6314" s="308"/>
    </row>
    <row r="6315" spans="34:38" ht="14.4">
      <c r="AH6315" s="306"/>
      <c r="AI6315" s="305"/>
      <c r="AJ6315" s="305"/>
      <c r="AK6315" s="307"/>
      <c r="AL6315" s="308"/>
    </row>
    <row r="6316" spans="34:38" ht="14.4">
      <c r="AH6316" s="306"/>
      <c r="AI6316" s="305"/>
      <c r="AJ6316" s="305"/>
      <c r="AK6316" s="307"/>
      <c r="AL6316" s="308"/>
    </row>
    <row r="6317" spans="34:38" ht="14.4">
      <c r="AH6317" s="306"/>
      <c r="AI6317" s="305"/>
      <c r="AJ6317" s="305"/>
      <c r="AK6317" s="307"/>
      <c r="AL6317" s="308"/>
    </row>
    <row r="6318" spans="34:38" ht="14.4">
      <c r="AH6318" s="306"/>
      <c r="AI6318" s="305"/>
      <c r="AJ6318" s="305"/>
      <c r="AK6318" s="307"/>
      <c r="AL6318" s="308"/>
    </row>
    <row r="6319" spans="34:38" ht="14.4">
      <c r="AH6319" s="306"/>
      <c r="AI6319" s="305"/>
      <c r="AJ6319" s="305"/>
      <c r="AK6319" s="307"/>
      <c r="AL6319" s="308"/>
    </row>
    <row r="6320" spans="34:38" ht="14.4">
      <c r="AH6320" s="306"/>
      <c r="AI6320" s="305"/>
      <c r="AJ6320" s="305"/>
      <c r="AK6320" s="307"/>
      <c r="AL6320" s="308"/>
    </row>
    <row r="6321" spans="34:38" ht="14.4">
      <c r="AH6321" s="306"/>
      <c r="AI6321" s="305"/>
      <c r="AJ6321" s="305"/>
      <c r="AK6321" s="307"/>
      <c r="AL6321" s="308"/>
    </row>
    <row r="6322" spans="34:38" ht="14.4">
      <c r="AH6322" s="306"/>
      <c r="AI6322" s="305"/>
      <c r="AJ6322" s="305"/>
      <c r="AK6322" s="307"/>
      <c r="AL6322" s="308"/>
    </row>
    <row r="6323" spans="34:38" ht="14.4">
      <c r="AH6323" s="306"/>
      <c r="AI6323" s="305"/>
      <c r="AJ6323" s="305"/>
      <c r="AK6323" s="307"/>
      <c r="AL6323" s="308"/>
    </row>
    <row r="6324" spans="34:38" ht="14.4">
      <c r="AH6324" s="306"/>
      <c r="AI6324" s="305"/>
      <c r="AJ6324" s="305"/>
      <c r="AK6324" s="307"/>
      <c r="AL6324" s="308"/>
    </row>
    <row r="6325" spans="34:38" ht="14.4">
      <c r="AH6325" s="306"/>
      <c r="AI6325" s="305"/>
      <c r="AJ6325" s="305"/>
      <c r="AK6325" s="307"/>
      <c r="AL6325" s="308"/>
    </row>
    <row r="6326" spans="34:38" ht="14.4">
      <c r="AH6326" s="306"/>
      <c r="AI6326" s="305"/>
      <c r="AJ6326" s="305"/>
      <c r="AK6326" s="307"/>
      <c r="AL6326" s="308"/>
    </row>
    <row r="6327" spans="34:38" ht="14.4">
      <c r="AH6327" s="306"/>
      <c r="AI6327" s="305"/>
      <c r="AJ6327" s="305"/>
      <c r="AK6327" s="307"/>
      <c r="AL6327" s="308"/>
    </row>
    <row r="6328" spans="34:38" ht="14.4">
      <c r="AH6328" s="306"/>
      <c r="AI6328" s="305"/>
      <c r="AJ6328" s="305"/>
      <c r="AK6328" s="307"/>
      <c r="AL6328" s="308"/>
    </row>
    <row r="6329" spans="34:38" ht="14.4">
      <c r="AH6329" s="306"/>
      <c r="AI6329" s="305"/>
      <c r="AJ6329" s="305"/>
      <c r="AK6329" s="307"/>
      <c r="AL6329" s="308"/>
    </row>
    <row r="6330" spans="34:38" ht="14.4">
      <c r="AH6330" s="306"/>
      <c r="AI6330" s="305"/>
      <c r="AJ6330" s="305"/>
      <c r="AK6330" s="307"/>
      <c r="AL6330" s="308"/>
    </row>
    <row r="6331" spans="34:38" ht="14.4">
      <c r="AH6331" s="306"/>
      <c r="AI6331" s="305"/>
      <c r="AJ6331" s="305"/>
      <c r="AK6331" s="307"/>
      <c r="AL6331" s="308"/>
    </row>
    <row r="6332" spans="34:38" ht="14.4">
      <c r="AH6332" s="306"/>
      <c r="AI6332" s="305"/>
      <c r="AJ6332" s="305"/>
      <c r="AK6332" s="307"/>
      <c r="AL6332" s="308"/>
    </row>
    <row r="6333" spans="34:38" ht="14.4">
      <c r="AH6333" s="306"/>
      <c r="AI6333" s="305"/>
      <c r="AJ6333" s="305"/>
      <c r="AK6333" s="307"/>
      <c r="AL6333" s="308"/>
    </row>
    <row r="6334" spans="34:38" ht="14.4">
      <c r="AH6334" s="306"/>
      <c r="AI6334" s="305"/>
      <c r="AJ6334" s="305"/>
      <c r="AK6334" s="307"/>
      <c r="AL6334" s="308"/>
    </row>
    <row r="6335" spans="34:38" ht="14.4">
      <c r="AH6335" s="306"/>
      <c r="AI6335" s="305"/>
      <c r="AJ6335" s="305"/>
      <c r="AK6335" s="307"/>
      <c r="AL6335" s="308"/>
    </row>
    <row r="6336" spans="34:38" ht="14.4">
      <c r="AH6336" s="306"/>
      <c r="AI6336" s="305"/>
      <c r="AJ6336" s="305"/>
      <c r="AK6336" s="307"/>
      <c r="AL6336" s="308"/>
    </row>
    <row r="6337" spans="34:38" ht="14.4">
      <c r="AH6337" s="306"/>
      <c r="AI6337" s="305"/>
      <c r="AJ6337" s="305"/>
      <c r="AK6337" s="307"/>
      <c r="AL6337" s="308"/>
    </row>
    <row r="6338" spans="34:38" ht="14.4">
      <c r="AH6338" s="306"/>
      <c r="AI6338" s="305"/>
      <c r="AJ6338" s="305"/>
      <c r="AK6338" s="307"/>
      <c r="AL6338" s="308"/>
    </row>
    <row r="6339" spans="34:38" ht="14.4">
      <c r="AH6339" s="306"/>
      <c r="AI6339" s="305"/>
      <c r="AJ6339" s="305"/>
      <c r="AK6339" s="307"/>
      <c r="AL6339" s="308"/>
    </row>
    <row r="6340" spans="34:38" ht="14.4">
      <c r="AH6340" s="306"/>
      <c r="AI6340" s="305"/>
      <c r="AJ6340" s="305"/>
      <c r="AK6340" s="307"/>
      <c r="AL6340" s="308"/>
    </row>
    <row r="6341" spans="34:38" ht="14.4">
      <c r="AH6341" s="306"/>
      <c r="AI6341" s="305"/>
      <c r="AJ6341" s="305"/>
      <c r="AK6341" s="307"/>
      <c r="AL6341" s="308"/>
    </row>
    <row r="6342" spans="34:38" ht="14.4">
      <c r="AH6342" s="306"/>
      <c r="AI6342" s="305"/>
      <c r="AJ6342" s="305"/>
      <c r="AK6342" s="307"/>
      <c r="AL6342" s="308"/>
    </row>
    <row r="6343" spans="34:38" ht="14.4">
      <c r="AH6343" s="306"/>
      <c r="AI6343" s="305"/>
      <c r="AJ6343" s="305"/>
      <c r="AK6343" s="307"/>
      <c r="AL6343" s="308"/>
    </row>
    <row r="6344" spans="34:38" ht="14.4">
      <c r="AH6344" s="306"/>
      <c r="AI6344" s="305"/>
      <c r="AJ6344" s="305"/>
      <c r="AK6344" s="307"/>
      <c r="AL6344" s="308"/>
    </row>
    <row r="6345" spans="34:38" ht="14.4">
      <c r="AH6345" s="306"/>
      <c r="AI6345" s="305"/>
      <c r="AJ6345" s="305"/>
      <c r="AK6345" s="307"/>
      <c r="AL6345" s="308"/>
    </row>
    <row r="6346" spans="34:38" ht="14.4">
      <c r="AH6346" s="306"/>
      <c r="AI6346" s="305"/>
      <c r="AJ6346" s="305"/>
      <c r="AK6346" s="307"/>
      <c r="AL6346" s="308"/>
    </row>
    <row r="6347" spans="34:38" ht="14.4">
      <c r="AH6347" s="306"/>
      <c r="AI6347" s="305"/>
      <c r="AJ6347" s="305"/>
      <c r="AK6347" s="307"/>
      <c r="AL6347" s="308"/>
    </row>
    <row r="6348" spans="34:38" ht="14.4">
      <c r="AH6348" s="306"/>
      <c r="AI6348" s="305"/>
      <c r="AJ6348" s="305"/>
      <c r="AK6348" s="307"/>
      <c r="AL6348" s="308"/>
    </row>
    <row r="6349" spans="34:38" ht="14.4">
      <c r="AH6349" s="306"/>
      <c r="AI6349" s="305"/>
      <c r="AJ6349" s="305"/>
      <c r="AK6349" s="307"/>
      <c r="AL6349" s="308"/>
    </row>
    <row r="6350" spans="34:38" ht="14.4">
      <c r="AH6350" s="306"/>
      <c r="AI6350" s="305"/>
      <c r="AJ6350" s="305"/>
      <c r="AK6350" s="307"/>
      <c r="AL6350" s="308"/>
    </row>
    <row r="6351" spans="34:38" ht="14.4">
      <c r="AH6351" s="306"/>
      <c r="AI6351" s="305"/>
      <c r="AJ6351" s="305"/>
      <c r="AK6351" s="307"/>
      <c r="AL6351" s="308"/>
    </row>
    <row r="6352" spans="34:38" ht="14.4">
      <c r="AH6352" s="306"/>
      <c r="AI6352" s="305"/>
      <c r="AJ6352" s="305"/>
      <c r="AK6352" s="307"/>
      <c r="AL6352" s="308"/>
    </row>
    <row r="6353" spans="34:38" ht="14.4">
      <c r="AH6353" s="306"/>
      <c r="AI6353" s="305"/>
      <c r="AJ6353" s="305"/>
      <c r="AK6353" s="307"/>
      <c r="AL6353" s="308"/>
    </row>
    <row r="6354" spans="34:38" ht="14.4">
      <c r="AH6354" s="306"/>
      <c r="AI6354" s="305"/>
      <c r="AJ6354" s="305"/>
      <c r="AK6354" s="307"/>
      <c r="AL6354" s="308"/>
    </row>
    <row r="6355" spans="34:38" ht="14.4">
      <c r="AH6355" s="306"/>
      <c r="AI6355" s="305"/>
      <c r="AJ6355" s="305"/>
      <c r="AK6355" s="307"/>
      <c r="AL6355" s="308"/>
    </row>
    <row r="6356" spans="34:38" ht="14.4">
      <c r="AH6356" s="306"/>
      <c r="AI6356" s="305"/>
      <c r="AJ6356" s="305"/>
      <c r="AK6356" s="307"/>
      <c r="AL6356" s="308"/>
    </row>
    <row r="6357" spans="34:38" ht="14.4">
      <c r="AH6357" s="306"/>
      <c r="AI6357" s="305"/>
      <c r="AJ6357" s="305"/>
      <c r="AK6357" s="307"/>
      <c r="AL6357" s="308"/>
    </row>
    <row r="6358" spans="34:38" ht="14.4">
      <c r="AH6358" s="306"/>
      <c r="AI6358" s="305"/>
      <c r="AJ6358" s="305"/>
      <c r="AK6358" s="307"/>
      <c r="AL6358" s="308"/>
    </row>
    <row r="6359" spans="34:38" ht="14.4">
      <c r="AH6359" s="306"/>
      <c r="AI6359" s="305"/>
      <c r="AJ6359" s="305"/>
      <c r="AK6359" s="307"/>
      <c r="AL6359" s="308"/>
    </row>
    <row r="6360" spans="34:38" ht="14.4">
      <c r="AH6360" s="306"/>
      <c r="AI6360" s="305"/>
      <c r="AJ6360" s="305"/>
      <c r="AK6360" s="307"/>
      <c r="AL6360" s="308"/>
    </row>
    <row r="6361" spans="34:38" ht="14.4">
      <c r="AH6361" s="306"/>
      <c r="AI6361" s="305"/>
      <c r="AJ6361" s="305"/>
      <c r="AK6361" s="307"/>
      <c r="AL6361" s="308"/>
    </row>
    <row r="6362" spans="34:38" ht="14.4">
      <c r="AH6362" s="306"/>
      <c r="AI6362" s="305"/>
      <c r="AJ6362" s="305"/>
      <c r="AK6362" s="307"/>
      <c r="AL6362" s="308"/>
    </row>
    <row r="6363" spans="34:38" ht="14.4">
      <c r="AH6363" s="306"/>
      <c r="AI6363" s="305"/>
      <c r="AJ6363" s="305"/>
      <c r="AK6363" s="307"/>
      <c r="AL6363" s="308"/>
    </row>
    <row r="6364" spans="34:38" ht="14.4">
      <c r="AH6364" s="306"/>
      <c r="AI6364" s="305"/>
      <c r="AJ6364" s="305"/>
      <c r="AK6364" s="307"/>
      <c r="AL6364" s="308"/>
    </row>
    <row r="6365" spans="34:38" ht="14.4">
      <c r="AH6365" s="306"/>
      <c r="AI6365" s="305"/>
      <c r="AJ6365" s="305"/>
      <c r="AK6365" s="307"/>
      <c r="AL6365" s="308"/>
    </row>
    <row r="6366" spans="34:38" ht="14.4">
      <c r="AH6366" s="306"/>
      <c r="AI6366" s="305"/>
      <c r="AJ6366" s="305"/>
      <c r="AK6366" s="307"/>
      <c r="AL6366" s="308"/>
    </row>
    <row r="6367" spans="34:38" ht="14.4">
      <c r="AH6367" s="306"/>
      <c r="AI6367" s="305"/>
      <c r="AJ6367" s="305"/>
      <c r="AK6367" s="307"/>
      <c r="AL6367" s="308"/>
    </row>
    <row r="6368" spans="34:38" ht="14.4">
      <c r="AH6368" s="306"/>
      <c r="AI6368" s="305"/>
      <c r="AJ6368" s="305"/>
      <c r="AK6368" s="307"/>
      <c r="AL6368" s="308"/>
    </row>
    <row r="6369" spans="34:38" ht="14.4">
      <c r="AH6369" s="306"/>
      <c r="AI6369" s="305"/>
      <c r="AJ6369" s="305"/>
      <c r="AK6369" s="307"/>
      <c r="AL6369" s="308"/>
    </row>
    <row r="6370" spans="34:38" ht="14.4">
      <c r="AH6370" s="306"/>
      <c r="AI6370" s="305"/>
      <c r="AJ6370" s="305"/>
      <c r="AK6370" s="307"/>
      <c r="AL6370" s="308"/>
    </row>
    <row r="6371" spans="34:38" ht="14.4">
      <c r="AH6371" s="306"/>
      <c r="AI6371" s="305"/>
      <c r="AJ6371" s="305"/>
      <c r="AK6371" s="307"/>
      <c r="AL6371" s="308"/>
    </row>
    <row r="6372" spans="34:38" ht="14.4">
      <c r="AH6372" s="306"/>
      <c r="AI6372" s="305"/>
      <c r="AJ6372" s="305"/>
      <c r="AK6372" s="307"/>
      <c r="AL6372" s="308"/>
    </row>
    <row r="6373" spans="34:38" ht="14.4">
      <c r="AH6373" s="306"/>
      <c r="AI6373" s="305"/>
      <c r="AJ6373" s="305"/>
      <c r="AK6373" s="307"/>
      <c r="AL6373" s="308"/>
    </row>
    <row r="6374" spans="34:38" ht="14.4">
      <c r="AH6374" s="306"/>
      <c r="AI6374" s="305"/>
      <c r="AJ6374" s="305"/>
      <c r="AK6374" s="307"/>
      <c r="AL6374" s="308"/>
    </row>
    <row r="6375" spans="34:38" ht="14.4">
      <c r="AH6375" s="306"/>
      <c r="AI6375" s="305"/>
      <c r="AJ6375" s="305"/>
      <c r="AK6375" s="307"/>
      <c r="AL6375" s="308"/>
    </row>
    <row r="6376" spans="34:38" ht="14.4">
      <c r="AH6376" s="306"/>
      <c r="AI6376" s="305"/>
      <c r="AJ6376" s="305"/>
      <c r="AK6376" s="307"/>
      <c r="AL6376" s="308"/>
    </row>
    <row r="6377" spans="34:38" ht="14.4">
      <c r="AH6377" s="306"/>
      <c r="AI6377" s="305"/>
      <c r="AJ6377" s="305"/>
      <c r="AK6377" s="307"/>
      <c r="AL6377" s="308"/>
    </row>
    <row r="6378" spans="34:38" ht="14.4">
      <c r="AH6378" s="306"/>
      <c r="AI6378" s="305"/>
      <c r="AJ6378" s="305"/>
      <c r="AK6378" s="307"/>
      <c r="AL6378" s="308"/>
    </row>
    <row r="6379" spans="34:38" ht="14.4">
      <c r="AH6379" s="306"/>
      <c r="AI6379" s="305"/>
      <c r="AJ6379" s="305"/>
      <c r="AK6379" s="307"/>
      <c r="AL6379" s="308"/>
    </row>
    <row r="6380" spans="34:38" ht="14.4">
      <c r="AH6380" s="306"/>
      <c r="AI6380" s="305"/>
      <c r="AJ6380" s="305"/>
      <c r="AK6380" s="307"/>
      <c r="AL6380" s="308"/>
    </row>
    <row r="6381" spans="34:38" ht="14.4">
      <c r="AH6381" s="306"/>
      <c r="AI6381" s="305"/>
      <c r="AJ6381" s="305"/>
      <c r="AK6381" s="307"/>
      <c r="AL6381" s="308"/>
    </row>
    <row r="6382" spans="34:38" ht="14.4">
      <c r="AH6382" s="306"/>
      <c r="AI6382" s="305"/>
      <c r="AJ6382" s="305"/>
      <c r="AK6382" s="307"/>
      <c r="AL6382" s="308"/>
    </row>
    <row r="6383" spans="34:38" ht="14.4">
      <c r="AH6383" s="306"/>
      <c r="AI6383" s="305"/>
      <c r="AJ6383" s="305"/>
      <c r="AK6383" s="307"/>
      <c r="AL6383" s="308"/>
    </row>
    <row r="6384" spans="34:38" ht="14.4">
      <c r="AH6384" s="306"/>
      <c r="AI6384" s="305"/>
      <c r="AJ6384" s="305"/>
      <c r="AK6384" s="307"/>
      <c r="AL6384" s="308"/>
    </row>
    <row r="6385" spans="34:38" ht="14.4">
      <c r="AH6385" s="306"/>
      <c r="AI6385" s="305"/>
      <c r="AJ6385" s="305"/>
      <c r="AK6385" s="307"/>
      <c r="AL6385" s="308"/>
    </row>
    <row r="6386" spans="34:38" ht="14.4">
      <c r="AH6386" s="306"/>
      <c r="AI6386" s="305"/>
      <c r="AJ6386" s="305"/>
      <c r="AK6386" s="307"/>
      <c r="AL6386" s="308"/>
    </row>
    <row r="6387" spans="34:38" ht="14.4">
      <c r="AH6387" s="306"/>
      <c r="AI6387" s="305"/>
      <c r="AJ6387" s="305"/>
      <c r="AK6387" s="307"/>
      <c r="AL6387" s="308"/>
    </row>
    <row r="6388" spans="34:38" ht="14.4">
      <c r="AH6388" s="306"/>
      <c r="AI6388" s="305"/>
      <c r="AJ6388" s="305"/>
      <c r="AK6388" s="307"/>
      <c r="AL6388" s="308"/>
    </row>
    <row r="6389" spans="34:38" ht="14.4">
      <c r="AH6389" s="306"/>
      <c r="AI6389" s="305"/>
      <c r="AJ6389" s="305"/>
      <c r="AK6389" s="307"/>
      <c r="AL6389" s="308"/>
    </row>
    <row r="6390" spans="34:38" ht="14.4">
      <c r="AH6390" s="306"/>
      <c r="AI6390" s="305"/>
      <c r="AJ6390" s="305"/>
      <c r="AK6390" s="307"/>
      <c r="AL6390" s="308"/>
    </row>
    <row r="6391" spans="34:38" ht="14.4">
      <c r="AH6391" s="306"/>
      <c r="AI6391" s="305"/>
      <c r="AJ6391" s="305"/>
      <c r="AK6391" s="307"/>
      <c r="AL6391" s="308"/>
    </row>
    <row r="6392" spans="34:38" ht="14.4">
      <c r="AH6392" s="306"/>
      <c r="AI6392" s="305"/>
      <c r="AJ6392" s="305"/>
      <c r="AK6392" s="307"/>
      <c r="AL6392" s="308"/>
    </row>
    <row r="6393" spans="34:38" ht="14.4">
      <c r="AH6393" s="306"/>
      <c r="AI6393" s="305"/>
      <c r="AJ6393" s="305"/>
      <c r="AK6393" s="307"/>
      <c r="AL6393" s="308"/>
    </row>
    <row r="6394" spans="34:38" ht="14.4">
      <c r="AH6394" s="306"/>
      <c r="AI6394" s="305"/>
      <c r="AJ6394" s="305"/>
      <c r="AK6394" s="307"/>
      <c r="AL6394" s="308"/>
    </row>
    <row r="6395" spans="34:38" ht="14.4">
      <c r="AH6395" s="306"/>
      <c r="AI6395" s="305"/>
      <c r="AJ6395" s="305"/>
      <c r="AK6395" s="307"/>
      <c r="AL6395" s="308"/>
    </row>
    <row r="6396" spans="34:38" ht="14.4">
      <c r="AH6396" s="306"/>
      <c r="AI6396" s="305"/>
      <c r="AJ6396" s="305"/>
      <c r="AK6396" s="307"/>
      <c r="AL6396" s="308"/>
    </row>
    <row r="6397" spans="34:38" ht="14.4">
      <c r="AH6397" s="306"/>
      <c r="AI6397" s="305"/>
      <c r="AJ6397" s="305"/>
      <c r="AK6397" s="307"/>
      <c r="AL6397" s="308"/>
    </row>
    <row r="6398" spans="34:38" ht="14.4">
      <c r="AH6398" s="306"/>
      <c r="AI6398" s="305"/>
      <c r="AJ6398" s="305"/>
      <c r="AK6398" s="307"/>
      <c r="AL6398" s="308"/>
    </row>
    <row r="6399" spans="34:38" ht="14.4">
      <c r="AH6399" s="306"/>
      <c r="AI6399" s="305"/>
      <c r="AJ6399" s="305"/>
      <c r="AK6399" s="307"/>
      <c r="AL6399" s="308"/>
    </row>
    <row r="6400" spans="34:38" ht="14.4">
      <c r="AH6400" s="306"/>
      <c r="AI6400" s="305"/>
      <c r="AJ6400" s="305"/>
      <c r="AK6400" s="307"/>
      <c r="AL6400" s="308"/>
    </row>
    <row r="6401" spans="34:38" ht="14.4">
      <c r="AH6401" s="306"/>
      <c r="AI6401" s="305"/>
      <c r="AJ6401" s="305"/>
      <c r="AK6401" s="307"/>
      <c r="AL6401" s="308"/>
    </row>
    <row r="6402" spans="34:38" ht="14.4">
      <c r="AH6402" s="306"/>
      <c r="AI6402" s="305"/>
      <c r="AJ6402" s="305"/>
      <c r="AK6402" s="307"/>
      <c r="AL6402" s="308"/>
    </row>
    <row r="6403" spans="34:38" ht="14.4">
      <c r="AH6403" s="306"/>
      <c r="AI6403" s="305"/>
      <c r="AJ6403" s="305"/>
      <c r="AK6403" s="307"/>
      <c r="AL6403" s="308"/>
    </row>
    <row r="6404" spans="34:38" ht="14.4">
      <c r="AH6404" s="306"/>
      <c r="AI6404" s="305"/>
      <c r="AJ6404" s="305"/>
      <c r="AK6404" s="307"/>
      <c r="AL6404" s="308"/>
    </row>
    <row r="6405" spans="34:38" ht="14.4">
      <c r="AH6405" s="306"/>
      <c r="AI6405" s="305"/>
      <c r="AJ6405" s="305"/>
      <c r="AK6405" s="307"/>
      <c r="AL6405" s="308"/>
    </row>
    <row r="6406" spans="34:38" ht="14.4">
      <c r="AH6406" s="306"/>
      <c r="AI6406" s="305"/>
      <c r="AJ6406" s="305"/>
      <c r="AK6406" s="307"/>
      <c r="AL6406" s="308"/>
    </row>
    <row r="6407" spans="34:38" ht="14.4">
      <c r="AH6407" s="306"/>
      <c r="AI6407" s="305"/>
      <c r="AJ6407" s="305"/>
      <c r="AK6407" s="307"/>
      <c r="AL6407" s="308"/>
    </row>
    <row r="6408" spans="34:38" ht="14.4">
      <c r="AH6408" s="306"/>
      <c r="AI6408" s="305"/>
      <c r="AJ6408" s="305"/>
      <c r="AK6408" s="307"/>
      <c r="AL6408" s="308"/>
    </row>
    <row r="6409" spans="34:38" ht="14.4">
      <c r="AH6409" s="306"/>
      <c r="AI6409" s="305"/>
      <c r="AJ6409" s="305"/>
      <c r="AK6409" s="307"/>
      <c r="AL6409" s="308"/>
    </row>
    <row r="6410" spans="34:38" ht="14.4">
      <c r="AH6410" s="306"/>
      <c r="AI6410" s="305"/>
      <c r="AJ6410" s="305"/>
      <c r="AK6410" s="307"/>
      <c r="AL6410" s="308"/>
    </row>
    <row r="6411" spans="34:38" ht="14.4">
      <c r="AH6411" s="306"/>
      <c r="AI6411" s="305"/>
      <c r="AJ6411" s="305"/>
      <c r="AK6411" s="307"/>
      <c r="AL6411" s="308"/>
    </row>
    <row r="6412" spans="34:38" ht="14.4">
      <c r="AH6412" s="306"/>
      <c r="AI6412" s="305"/>
      <c r="AJ6412" s="305"/>
      <c r="AK6412" s="307"/>
      <c r="AL6412" s="308"/>
    </row>
    <row r="6413" spans="34:38" ht="14.4">
      <c r="AH6413" s="306"/>
      <c r="AI6413" s="305"/>
      <c r="AJ6413" s="305"/>
      <c r="AK6413" s="307"/>
      <c r="AL6413" s="308"/>
    </row>
    <row r="6414" spans="34:38" ht="14.4">
      <c r="AH6414" s="306"/>
      <c r="AI6414" s="305"/>
      <c r="AJ6414" s="305"/>
      <c r="AK6414" s="307"/>
      <c r="AL6414" s="308"/>
    </row>
    <row r="6415" spans="34:38" ht="14.4">
      <c r="AH6415" s="306"/>
      <c r="AI6415" s="305"/>
      <c r="AJ6415" s="305"/>
      <c r="AK6415" s="307"/>
      <c r="AL6415" s="308"/>
    </row>
    <row r="6416" spans="34:38" ht="14.4">
      <c r="AH6416" s="306"/>
      <c r="AI6416" s="305"/>
      <c r="AJ6416" s="305"/>
      <c r="AK6416" s="307"/>
      <c r="AL6416" s="308"/>
    </row>
    <row r="6417" spans="34:38" ht="14.4">
      <c r="AH6417" s="306"/>
      <c r="AI6417" s="305"/>
      <c r="AJ6417" s="305"/>
      <c r="AK6417" s="307"/>
      <c r="AL6417" s="308"/>
    </row>
    <row r="6418" spans="34:38" ht="14.4">
      <c r="AH6418" s="306"/>
      <c r="AI6418" s="305"/>
      <c r="AJ6418" s="305"/>
      <c r="AK6418" s="307"/>
      <c r="AL6418" s="308"/>
    </row>
    <row r="6419" spans="34:38" ht="14.4">
      <c r="AH6419" s="306"/>
      <c r="AI6419" s="305"/>
      <c r="AJ6419" s="305"/>
      <c r="AK6419" s="307"/>
      <c r="AL6419" s="308"/>
    </row>
    <row r="6420" spans="34:38" ht="14.4">
      <c r="AH6420" s="306"/>
      <c r="AI6420" s="305"/>
      <c r="AJ6420" s="305"/>
      <c r="AK6420" s="307"/>
      <c r="AL6420" s="308"/>
    </row>
    <row r="6421" spans="34:38" ht="14.4">
      <c r="AH6421" s="306"/>
      <c r="AI6421" s="305"/>
      <c r="AJ6421" s="305"/>
      <c r="AK6421" s="307"/>
      <c r="AL6421" s="308"/>
    </row>
    <row r="6422" spans="34:38" ht="14.4">
      <c r="AH6422" s="306"/>
      <c r="AI6422" s="305"/>
      <c r="AJ6422" s="305"/>
      <c r="AK6422" s="307"/>
      <c r="AL6422" s="308"/>
    </row>
    <row r="6423" spans="34:38" ht="14.4">
      <c r="AH6423" s="306"/>
      <c r="AI6423" s="305"/>
      <c r="AJ6423" s="305"/>
      <c r="AK6423" s="307"/>
      <c r="AL6423" s="308"/>
    </row>
    <row r="6424" spans="34:38" ht="14.4">
      <c r="AH6424" s="306"/>
      <c r="AI6424" s="305"/>
      <c r="AJ6424" s="305"/>
      <c r="AK6424" s="307"/>
      <c r="AL6424" s="308"/>
    </row>
    <row r="6425" spans="34:38" ht="14.4">
      <c r="AH6425" s="306"/>
      <c r="AI6425" s="305"/>
      <c r="AJ6425" s="305"/>
      <c r="AK6425" s="307"/>
      <c r="AL6425" s="308"/>
    </row>
    <row r="6426" spans="34:38" ht="14.4">
      <c r="AH6426" s="306"/>
      <c r="AI6426" s="305"/>
      <c r="AJ6426" s="305"/>
      <c r="AK6426" s="307"/>
      <c r="AL6426" s="308"/>
    </row>
    <row r="6427" spans="34:38" ht="14.4">
      <c r="AH6427" s="306"/>
      <c r="AI6427" s="305"/>
      <c r="AJ6427" s="305"/>
      <c r="AK6427" s="307"/>
      <c r="AL6427" s="308"/>
    </row>
    <row r="6428" spans="34:38" ht="14.4">
      <c r="AH6428" s="306"/>
      <c r="AI6428" s="305"/>
      <c r="AJ6428" s="305"/>
      <c r="AK6428" s="307"/>
      <c r="AL6428" s="308"/>
    </row>
    <row r="6429" spans="34:38" ht="14.4">
      <c r="AH6429" s="306"/>
      <c r="AI6429" s="305"/>
      <c r="AJ6429" s="305"/>
      <c r="AK6429" s="307"/>
      <c r="AL6429" s="308"/>
    </row>
    <row r="6430" spans="34:38" ht="14.4">
      <c r="AH6430" s="306"/>
      <c r="AI6430" s="305"/>
      <c r="AJ6430" s="305"/>
      <c r="AK6430" s="307"/>
      <c r="AL6430" s="308"/>
    </row>
    <row r="6431" spans="34:38" ht="14.4">
      <c r="AH6431" s="306"/>
      <c r="AI6431" s="305"/>
      <c r="AJ6431" s="305"/>
      <c r="AK6431" s="307"/>
      <c r="AL6431" s="308"/>
    </row>
    <row r="6432" spans="34:38" ht="14.4">
      <c r="AH6432" s="306"/>
      <c r="AI6432" s="305"/>
      <c r="AJ6432" s="305"/>
      <c r="AK6432" s="307"/>
      <c r="AL6432" s="308"/>
    </row>
    <row r="6433" spans="34:38" ht="14.4">
      <c r="AH6433" s="306"/>
      <c r="AI6433" s="305"/>
      <c r="AJ6433" s="305"/>
      <c r="AK6433" s="307"/>
      <c r="AL6433" s="308"/>
    </row>
    <row r="6434" spans="34:38" ht="14.4">
      <c r="AH6434" s="306"/>
      <c r="AI6434" s="305"/>
      <c r="AJ6434" s="305"/>
      <c r="AK6434" s="307"/>
      <c r="AL6434" s="308"/>
    </row>
    <row r="6435" spans="34:38" ht="14.4">
      <c r="AH6435" s="306"/>
      <c r="AI6435" s="305"/>
      <c r="AJ6435" s="305"/>
      <c r="AK6435" s="307"/>
      <c r="AL6435" s="308"/>
    </row>
    <row r="6436" spans="34:38" ht="14.4">
      <c r="AH6436" s="306"/>
      <c r="AI6436" s="305"/>
      <c r="AJ6436" s="305"/>
      <c r="AK6436" s="307"/>
      <c r="AL6436" s="308"/>
    </row>
    <row r="6437" spans="34:38" ht="14.4">
      <c r="AH6437" s="306"/>
      <c r="AI6437" s="305"/>
      <c r="AJ6437" s="305"/>
      <c r="AK6437" s="307"/>
      <c r="AL6437" s="308"/>
    </row>
    <row r="6438" spans="34:38" ht="14.4">
      <c r="AH6438" s="306"/>
      <c r="AI6438" s="305"/>
      <c r="AJ6438" s="305"/>
      <c r="AK6438" s="307"/>
      <c r="AL6438" s="308"/>
    </row>
    <row r="6439" spans="34:38" ht="14.4">
      <c r="AH6439" s="306"/>
      <c r="AI6439" s="305"/>
      <c r="AJ6439" s="305"/>
      <c r="AK6439" s="307"/>
      <c r="AL6439" s="308"/>
    </row>
    <row r="6440" spans="34:38" ht="14.4">
      <c r="AH6440" s="306"/>
      <c r="AI6440" s="305"/>
      <c r="AJ6440" s="305"/>
      <c r="AK6440" s="307"/>
      <c r="AL6440" s="308"/>
    </row>
    <row r="6441" spans="34:38" ht="14.4">
      <c r="AH6441" s="306"/>
      <c r="AI6441" s="305"/>
      <c r="AJ6441" s="305"/>
      <c r="AK6441" s="307"/>
      <c r="AL6441" s="308"/>
    </row>
    <row r="6442" spans="34:38" ht="14.4">
      <c r="AH6442" s="306"/>
      <c r="AI6442" s="305"/>
      <c r="AJ6442" s="305"/>
      <c r="AK6442" s="307"/>
      <c r="AL6442" s="308"/>
    </row>
    <row r="6443" spans="34:38" ht="14.4">
      <c r="AH6443" s="306"/>
      <c r="AI6443" s="305"/>
      <c r="AJ6443" s="305"/>
      <c r="AK6443" s="307"/>
      <c r="AL6443" s="308"/>
    </row>
    <row r="6444" spans="34:38" ht="14.4">
      <c r="AH6444" s="306"/>
      <c r="AI6444" s="305"/>
      <c r="AJ6444" s="305"/>
      <c r="AK6444" s="307"/>
      <c r="AL6444" s="308"/>
    </row>
    <row r="6445" spans="34:38" ht="14.4">
      <c r="AH6445" s="306"/>
      <c r="AI6445" s="305"/>
      <c r="AJ6445" s="305"/>
      <c r="AK6445" s="307"/>
      <c r="AL6445" s="308"/>
    </row>
    <row r="6446" spans="34:38" ht="14.4">
      <c r="AH6446" s="306"/>
      <c r="AI6446" s="305"/>
      <c r="AJ6446" s="305"/>
      <c r="AK6446" s="307"/>
      <c r="AL6446" s="308"/>
    </row>
    <row r="6447" spans="34:38" ht="14.4">
      <c r="AH6447" s="306"/>
      <c r="AI6447" s="305"/>
      <c r="AJ6447" s="305"/>
      <c r="AK6447" s="307"/>
      <c r="AL6447" s="308"/>
    </row>
    <row r="6448" spans="34:38" ht="14.4">
      <c r="AH6448" s="306"/>
      <c r="AI6448" s="305"/>
      <c r="AJ6448" s="305"/>
      <c r="AK6448" s="307"/>
      <c r="AL6448" s="308"/>
    </row>
    <row r="6449" spans="34:38" ht="14.4">
      <c r="AH6449" s="306"/>
      <c r="AI6449" s="305"/>
      <c r="AJ6449" s="305"/>
      <c r="AK6449" s="307"/>
      <c r="AL6449" s="308"/>
    </row>
    <row r="6450" spans="34:38" ht="14.4">
      <c r="AH6450" s="306"/>
      <c r="AI6450" s="305"/>
      <c r="AJ6450" s="305"/>
      <c r="AK6450" s="307"/>
      <c r="AL6450" s="308"/>
    </row>
    <row r="6451" spans="34:38" ht="14.4">
      <c r="AH6451" s="306"/>
      <c r="AI6451" s="305"/>
      <c r="AJ6451" s="305"/>
      <c r="AK6451" s="307"/>
      <c r="AL6451" s="308"/>
    </row>
    <row r="6452" spans="34:38" ht="14.4">
      <c r="AH6452" s="306"/>
      <c r="AI6452" s="305"/>
      <c r="AJ6452" s="305"/>
      <c r="AK6452" s="307"/>
      <c r="AL6452" s="308"/>
    </row>
    <row r="6453" spans="34:38" ht="14.4">
      <c r="AH6453" s="306"/>
      <c r="AI6453" s="305"/>
      <c r="AJ6453" s="305"/>
      <c r="AK6453" s="307"/>
      <c r="AL6453" s="308"/>
    </row>
    <row r="6454" spans="34:38" ht="14.4">
      <c r="AH6454" s="306"/>
      <c r="AI6454" s="305"/>
      <c r="AJ6454" s="305"/>
      <c r="AK6454" s="307"/>
      <c r="AL6454" s="308"/>
    </row>
    <row r="6455" spans="34:38" ht="14.4">
      <c r="AH6455" s="306"/>
      <c r="AI6455" s="305"/>
      <c r="AJ6455" s="305"/>
      <c r="AK6455" s="307"/>
      <c r="AL6455" s="308"/>
    </row>
    <row r="6456" spans="34:38" ht="14.4">
      <c r="AH6456" s="306"/>
      <c r="AI6456" s="305"/>
      <c r="AJ6456" s="305"/>
      <c r="AK6456" s="307"/>
      <c r="AL6456" s="308"/>
    </row>
    <row r="6457" spans="34:38" ht="14.4">
      <c r="AH6457" s="306"/>
      <c r="AI6457" s="305"/>
      <c r="AJ6457" s="305"/>
      <c r="AK6457" s="307"/>
      <c r="AL6457" s="308"/>
    </row>
    <row r="6458" spans="34:38" ht="14.4">
      <c r="AH6458" s="306"/>
      <c r="AI6458" s="305"/>
      <c r="AJ6458" s="305"/>
      <c r="AK6458" s="307"/>
      <c r="AL6458" s="308"/>
    </row>
    <row r="6459" spans="34:38" ht="14.4">
      <c r="AH6459" s="306"/>
      <c r="AI6459" s="305"/>
      <c r="AJ6459" s="305"/>
      <c r="AK6459" s="307"/>
      <c r="AL6459" s="308"/>
    </row>
    <row r="6460" spans="34:38" ht="14.4">
      <c r="AH6460" s="306"/>
      <c r="AI6460" s="305"/>
      <c r="AJ6460" s="305"/>
      <c r="AK6460" s="307"/>
      <c r="AL6460" s="308"/>
    </row>
    <row r="6461" spans="34:38" ht="14.4">
      <c r="AH6461" s="306"/>
      <c r="AI6461" s="305"/>
      <c r="AJ6461" s="305"/>
      <c r="AK6461" s="307"/>
      <c r="AL6461" s="308"/>
    </row>
    <row r="6462" spans="34:38" ht="14.4">
      <c r="AH6462" s="306"/>
      <c r="AI6462" s="305"/>
      <c r="AJ6462" s="305"/>
      <c r="AK6462" s="307"/>
      <c r="AL6462" s="308"/>
    </row>
    <row r="6463" spans="34:38" ht="14.4">
      <c r="AH6463" s="306"/>
      <c r="AI6463" s="305"/>
      <c r="AJ6463" s="305"/>
      <c r="AK6463" s="307"/>
      <c r="AL6463" s="308"/>
    </row>
    <row r="6464" spans="34:38" ht="14.4">
      <c r="AH6464" s="306"/>
      <c r="AI6464" s="305"/>
      <c r="AJ6464" s="305"/>
      <c r="AK6464" s="307"/>
      <c r="AL6464" s="308"/>
    </row>
    <row r="6465" spans="34:38" ht="14.4">
      <c r="AH6465" s="306"/>
      <c r="AI6465" s="305"/>
      <c r="AJ6465" s="305"/>
      <c r="AK6465" s="307"/>
      <c r="AL6465" s="308"/>
    </row>
    <row r="6466" spans="34:38" ht="14.4">
      <c r="AH6466" s="306"/>
      <c r="AI6466" s="305"/>
      <c r="AJ6466" s="305"/>
      <c r="AK6466" s="307"/>
      <c r="AL6466" s="308"/>
    </row>
    <row r="6467" spans="34:38" ht="14.4">
      <c r="AH6467" s="306"/>
      <c r="AI6467" s="305"/>
      <c r="AJ6467" s="305"/>
      <c r="AK6467" s="307"/>
      <c r="AL6467" s="308"/>
    </row>
    <row r="6468" spans="34:38" ht="14.4">
      <c r="AH6468" s="306"/>
      <c r="AI6468" s="305"/>
      <c r="AJ6468" s="305"/>
      <c r="AK6468" s="307"/>
      <c r="AL6468" s="308"/>
    </row>
    <row r="6469" spans="34:38" ht="14.4">
      <c r="AH6469" s="306"/>
      <c r="AI6469" s="305"/>
      <c r="AJ6469" s="305"/>
      <c r="AK6469" s="307"/>
      <c r="AL6469" s="308"/>
    </row>
    <row r="6470" spans="34:38" ht="14.4">
      <c r="AH6470" s="306"/>
      <c r="AI6470" s="305"/>
      <c r="AJ6470" s="305"/>
      <c r="AK6470" s="307"/>
      <c r="AL6470" s="308"/>
    </row>
    <row r="6471" spans="34:38" ht="14.4">
      <c r="AH6471" s="306"/>
      <c r="AI6471" s="305"/>
      <c r="AJ6471" s="305"/>
      <c r="AK6471" s="307"/>
      <c r="AL6471" s="308"/>
    </row>
    <row r="6472" spans="34:38" ht="14.4">
      <c r="AH6472" s="306"/>
      <c r="AI6472" s="305"/>
      <c r="AJ6472" s="305"/>
      <c r="AK6472" s="307"/>
      <c r="AL6472" s="308"/>
    </row>
    <row r="6473" spans="34:38" ht="14.4">
      <c r="AH6473" s="306"/>
      <c r="AI6473" s="305"/>
      <c r="AJ6473" s="305"/>
      <c r="AK6473" s="307"/>
      <c r="AL6473" s="308"/>
    </row>
    <row r="6474" spans="34:38" ht="14.4">
      <c r="AH6474" s="306"/>
      <c r="AI6474" s="305"/>
      <c r="AJ6474" s="305"/>
      <c r="AK6474" s="307"/>
      <c r="AL6474" s="308"/>
    </row>
    <row r="6475" spans="34:38" ht="14.4">
      <c r="AH6475" s="306"/>
      <c r="AI6475" s="305"/>
      <c r="AJ6475" s="305"/>
      <c r="AK6475" s="307"/>
      <c r="AL6475" s="308"/>
    </row>
    <row r="6476" spans="34:38" ht="14.4">
      <c r="AH6476" s="306"/>
      <c r="AI6476" s="305"/>
      <c r="AJ6476" s="305"/>
      <c r="AK6476" s="307"/>
      <c r="AL6476" s="308"/>
    </row>
    <row r="6477" spans="34:38" ht="14.4">
      <c r="AH6477" s="306"/>
      <c r="AI6477" s="305"/>
      <c r="AJ6477" s="305"/>
      <c r="AK6477" s="307"/>
      <c r="AL6477" s="308"/>
    </row>
    <row r="6478" spans="34:38" ht="14.4">
      <c r="AH6478" s="306"/>
      <c r="AI6478" s="305"/>
      <c r="AJ6478" s="305"/>
      <c r="AK6478" s="307"/>
      <c r="AL6478" s="308"/>
    </row>
    <row r="6479" spans="34:38" ht="14.4">
      <c r="AH6479" s="306"/>
      <c r="AI6479" s="305"/>
      <c r="AJ6479" s="305"/>
      <c r="AK6479" s="307"/>
      <c r="AL6479" s="308"/>
    </row>
    <row r="6480" spans="34:38" ht="14.4">
      <c r="AH6480" s="306"/>
      <c r="AI6480" s="305"/>
      <c r="AJ6480" s="305"/>
      <c r="AK6480" s="307"/>
      <c r="AL6480" s="308"/>
    </row>
    <row r="6481" spans="34:38" ht="14.4">
      <c r="AH6481" s="306"/>
      <c r="AI6481" s="305"/>
      <c r="AJ6481" s="305"/>
      <c r="AK6481" s="307"/>
      <c r="AL6481" s="308"/>
    </row>
    <row r="6482" spans="34:38" ht="14.4">
      <c r="AH6482" s="306"/>
      <c r="AI6482" s="305"/>
      <c r="AJ6482" s="305"/>
      <c r="AK6482" s="307"/>
      <c r="AL6482" s="308"/>
    </row>
    <row r="6483" spans="34:38" ht="14.4">
      <c r="AH6483" s="306"/>
      <c r="AI6483" s="305"/>
      <c r="AJ6483" s="305"/>
      <c r="AK6483" s="307"/>
      <c r="AL6483" s="308"/>
    </row>
    <row r="6484" spans="34:38" ht="14.4">
      <c r="AH6484" s="306"/>
      <c r="AI6484" s="305"/>
      <c r="AJ6484" s="305"/>
      <c r="AK6484" s="307"/>
      <c r="AL6484" s="308"/>
    </row>
    <row r="6485" spans="34:38" ht="14.4">
      <c r="AH6485" s="306"/>
      <c r="AI6485" s="305"/>
      <c r="AJ6485" s="305"/>
      <c r="AK6485" s="307"/>
      <c r="AL6485" s="308"/>
    </row>
    <row r="6486" spans="34:38" ht="14.4">
      <c r="AH6486" s="306"/>
      <c r="AI6486" s="305"/>
      <c r="AJ6486" s="305"/>
      <c r="AK6486" s="307"/>
      <c r="AL6486" s="308"/>
    </row>
    <row r="6487" spans="34:38" ht="14.4">
      <c r="AH6487" s="306"/>
      <c r="AI6487" s="305"/>
      <c r="AJ6487" s="305"/>
      <c r="AK6487" s="307"/>
      <c r="AL6487" s="308"/>
    </row>
    <row r="6488" spans="34:38" ht="14.4">
      <c r="AH6488" s="306"/>
      <c r="AI6488" s="305"/>
      <c r="AJ6488" s="305"/>
      <c r="AK6488" s="307"/>
      <c r="AL6488" s="308"/>
    </row>
    <row r="6489" spans="34:38" ht="14.4">
      <c r="AH6489" s="306"/>
      <c r="AI6489" s="305"/>
      <c r="AJ6489" s="305"/>
      <c r="AK6489" s="307"/>
      <c r="AL6489" s="308"/>
    </row>
    <row r="6490" spans="34:38" ht="14.4">
      <c r="AH6490" s="306"/>
      <c r="AI6490" s="305"/>
      <c r="AJ6490" s="305"/>
      <c r="AK6490" s="307"/>
      <c r="AL6490" s="308"/>
    </row>
    <row r="6491" spans="34:38" ht="14.4">
      <c r="AH6491" s="306"/>
      <c r="AI6491" s="305"/>
      <c r="AJ6491" s="305"/>
      <c r="AK6491" s="307"/>
      <c r="AL6491" s="308"/>
    </row>
    <row r="6492" spans="34:38" ht="14.4">
      <c r="AH6492" s="306"/>
      <c r="AI6492" s="305"/>
      <c r="AJ6492" s="305"/>
      <c r="AK6492" s="307"/>
      <c r="AL6492" s="308"/>
    </row>
    <row r="6493" spans="34:38" ht="14.4">
      <c r="AH6493" s="306"/>
      <c r="AI6493" s="305"/>
      <c r="AJ6493" s="305"/>
      <c r="AK6493" s="307"/>
      <c r="AL6493" s="308"/>
    </row>
    <row r="6494" spans="34:38" ht="14.4">
      <c r="AH6494" s="306"/>
      <c r="AI6494" s="305"/>
      <c r="AJ6494" s="305"/>
      <c r="AK6494" s="307"/>
      <c r="AL6494" s="308"/>
    </row>
    <row r="6495" spans="34:38" ht="14.4">
      <c r="AH6495" s="306"/>
      <c r="AI6495" s="305"/>
      <c r="AJ6495" s="305"/>
      <c r="AK6495" s="307"/>
      <c r="AL6495" s="308"/>
    </row>
    <row r="6496" spans="34:38" ht="14.4">
      <c r="AH6496" s="306"/>
      <c r="AI6496" s="305"/>
      <c r="AJ6496" s="305"/>
      <c r="AK6496" s="307"/>
      <c r="AL6496" s="308"/>
    </row>
    <row r="6497" spans="34:38" ht="14.4">
      <c r="AH6497" s="306"/>
      <c r="AI6497" s="305"/>
      <c r="AJ6497" s="305"/>
      <c r="AK6497" s="307"/>
      <c r="AL6497" s="308"/>
    </row>
    <row r="6498" spans="34:38" ht="14.4">
      <c r="AH6498" s="306"/>
      <c r="AI6498" s="305"/>
      <c r="AJ6498" s="305"/>
      <c r="AK6498" s="307"/>
      <c r="AL6498" s="308"/>
    </row>
    <row r="6499" spans="34:38" ht="14.4">
      <c r="AH6499" s="306"/>
      <c r="AI6499" s="305"/>
      <c r="AJ6499" s="305"/>
      <c r="AK6499" s="307"/>
      <c r="AL6499" s="308"/>
    </row>
    <row r="6500" spans="34:38" ht="14.4">
      <c r="AH6500" s="306"/>
      <c r="AI6500" s="305"/>
      <c r="AJ6500" s="305"/>
      <c r="AK6500" s="307"/>
      <c r="AL6500" s="308"/>
    </row>
    <row r="6501" spans="34:38" ht="14.4">
      <c r="AH6501" s="306"/>
      <c r="AI6501" s="305"/>
      <c r="AJ6501" s="305"/>
      <c r="AK6501" s="307"/>
      <c r="AL6501" s="308"/>
    </row>
    <row r="6502" spans="34:38" ht="14.4">
      <c r="AH6502" s="306"/>
      <c r="AI6502" s="305"/>
      <c r="AJ6502" s="305"/>
      <c r="AK6502" s="307"/>
      <c r="AL6502" s="308"/>
    </row>
    <row r="6503" spans="34:38" ht="14.4">
      <c r="AH6503" s="306"/>
      <c r="AI6503" s="305"/>
      <c r="AJ6503" s="305"/>
      <c r="AK6503" s="307"/>
      <c r="AL6503" s="308"/>
    </row>
    <row r="6504" spans="34:38" ht="14.4">
      <c r="AH6504" s="306"/>
      <c r="AI6504" s="305"/>
      <c r="AJ6504" s="305"/>
      <c r="AK6504" s="307"/>
      <c r="AL6504" s="308"/>
    </row>
    <row r="6505" spans="34:38" ht="14.4">
      <c r="AH6505" s="306"/>
      <c r="AI6505" s="305"/>
      <c r="AJ6505" s="305"/>
      <c r="AK6505" s="307"/>
      <c r="AL6505" s="308"/>
    </row>
    <row r="6506" spans="34:38" ht="14.4">
      <c r="AH6506" s="306"/>
      <c r="AI6506" s="305"/>
      <c r="AJ6506" s="305"/>
      <c r="AK6506" s="307"/>
      <c r="AL6506" s="308"/>
    </row>
    <row r="6507" spans="34:38" ht="14.4">
      <c r="AH6507" s="306"/>
      <c r="AI6507" s="305"/>
      <c r="AJ6507" s="305"/>
      <c r="AK6507" s="307"/>
      <c r="AL6507" s="308"/>
    </row>
    <row r="6508" spans="34:38" ht="14.4">
      <c r="AH6508" s="306"/>
      <c r="AI6508" s="305"/>
      <c r="AJ6508" s="305"/>
      <c r="AK6508" s="307"/>
      <c r="AL6508" s="308"/>
    </row>
    <row r="6509" spans="34:38" ht="14.4">
      <c r="AH6509" s="306"/>
      <c r="AI6509" s="305"/>
      <c r="AJ6509" s="305"/>
      <c r="AK6509" s="307"/>
      <c r="AL6509" s="308"/>
    </row>
    <row r="6510" spans="34:38" ht="14.4">
      <c r="AH6510" s="306"/>
      <c r="AI6510" s="305"/>
      <c r="AJ6510" s="305"/>
      <c r="AK6510" s="307"/>
      <c r="AL6510" s="308"/>
    </row>
    <row r="6511" spans="34:38" ht="14.4">
      <c r="AH6511" s="306"/>
      <c r="AI6511" s="305"/>
      <c r="AJ6511" s="305"/>
      <c r="AK6511" s="307"/>
      <c r="AL6511" s="308"/>
    </row>
    <row r="6512" spans="34:38" ht="14.4">
      <c r="AH6512" s="306"/>
      <c r="AI6512" s="305"/>
      <c r="AJ6512" s="305"/>
      <c r="AK6512" s="307"/>
      <c r="AL6512" s="308"/>
    </row>
    <row r="6513" spans="34:38" ht="14.4">
      <c r="AH6513" s="306"/>
      <c r="AI6513" s="305"/>
      <c r="AJ6513" s="305"/>
      <c r="AK6513" s="307"/>
      <c r="AL6513" s="308"/>
    </row>
    <row r="6514" spans="34:38" ht="14.4">
      <c r="AH6514" s="306"/>
      <c r="AI6514" s="305"/>
      <c r="AJ6514" s="305"/>
      <c r="AK6514" s="307"/>
      <c r="AL6514" s="308"/>
    </row>
    <row r="6515" spans="34:38" ht="14.4">
      <c r="AH6515" s="306"/>
      <c r="AI6515" s="305"/>
      <c r="AJ6515" s="305"/>
      <c r="AK6515" s="307"/>
      <c r="AL6515" s="308"/>
    </row>
    <row r="6516" spans="34:38" ht="14.4">
      <c r="AH6516" s="306"/>
      <c r="AI6516" s="305"/>
      <c r="AJ6516" s="305"/>
      <c r="AK6516" s="307"/>
      <c r="AL6516" s="308"/>
    </row>
    <row r="6517" spans="34:38" ht="14.4">
      <c r="AH6517" s="306"/>
      <c r="AI6517" s="305"/>
      <c r="AJ6517" s="305"/>
      <c r="AK6517" s="307"/>
      <c r="AL6517" s="308"/>
    </row>
    <row r="6518" spans="34:38" ht="14.4">
      <c r="AH6518" s="306"/>
      <c r="AI6518" s="305"/>
      <c r="AJ6518" s="305"/>
      <c r="AK6518" s="307"/>
      <c r="AL6518" s="308"/>
    </row>
    <row r="6519" spans="34:38" ht="14.4">
      <c r="AH6519" s="306"/>
      <c r="AI6519" s="305"/>
      <c r="AJ6519" s="305"/>
      <c r="AK6519" s="307"/>
      <c r="AL6519" s="308"/>
    </row>
    <row r="6520" spans="34:38" ht="14.4">
      <c r="AH6520" s="306"/>
      <c r="AI6520" s="305"/>
      <c r="AJ6520" s="305"/>
      <c r="AK6520" s="307"/>
      <c r="AL6520" s="308"/>
    </row>
    <row r="6521" spans="34:38" ht="14.4">
      <c r="AH6521" s="306"/>
      <c r="AI6521" s="305"/>
      <c r="AJ6521" s="305"/>
      <c r="AK6521" s="307"/>
      <c r="AL6521" s="308"/>
    </row>
    <row r="6522" spans="34:38" ht="14.4">
      <c r="AH6522" s="306"/>
      <c r="AI6522" s="305"/>
      <c r="AJ6522" s="305"/>
      <c r="AK6522" s="307"/>
      <c r="AL6522" s="308"/>
    </row>
    <row r="6523" spans="34:38" ht="14.4">
      <c r="AH6523" s="306"/>
      <c r="AI6523" s="305"/>
      <c r="AJ6523" s="305"/>
      <c r="AK6523" s="307"/>
      <c r="AL6523" s="308"/>
    </row>
    <row r="6524" spans="34:38" ht="14.4">
      <c r="AH6524" s="306"/>
      <c r="AI6524" s="305"/>
      <c r="AJ6524" s="305"/>
      <c r="AK6524" s="307"/>
      <c r="AL6524" s="308"/>
    </row>
    <row r="6525" spans="34:38" ht="14.4">
      <c r="AH6525" s="306"/>
      <c r="AI6525" s="305"/>
      <c r="AJ6525" s="305"/>
      <c r="AK6525" s="307"/>
      <c r="AL6525" s="308"/>
    </row>
    <row r="6526" spans="34:38" ht="14.4">
      <c r="AH6526" s="306"/>
      <c r="AI6526" s="305"/>
      <c r="AJ6526" s="305"/>
      <c r="AK6526" s="307"/>
      <c r="AL6526" s="308"/>
    </row>
    <row r="6527" spans="34:38" ht="14.4">
      <c r="AH6527" s="306"/>
      <c r="AI6527" s="305"/>
      <c r="AJ6527" s="305"/>
      <c r="AK6527" s="307"/>
      <c r="AL6527" s="308"/>
    </row>
    <row r="6528" spans="34:38" ht="14.4">
      <c r="AH6528" s="306"/>
      <c r="AI6528" s="305"/>
      <c r="AJ6528" s="305"/>
      <c r="AK6528" s="307"/>
      <c r="AL6528" s="308"/>
    </row>
    <row r="6529" spans="34:38" ht="14.4">
      <c r="AH6529" s="306"/>
      <c r="AI6529" s="305"/>
      <c r="AJ6529" s="305"/>
      <c r="AK6529" s="307"/>
      <c r="AL6529" s="308"/>
    </row>
    <row r="6530" spans="34:38" ht="14.4">
      <c r="AH6530" s="306"/>
      <c r="AI6530" s="305"/>
      <c r="AJ6530" s="305"/>
      <c r="AK6530" s="307"/>
      <c r="AL6530" s="308"/>
    </row>
    <row r="6531" spans="34:38" ht="14.4">
      <c r="AH6531" s="306"/>
      <c r="AI6531" s="305"/>
      <c r="AJ6531" s="305"/>
      <c r="AK6531" s="307"/>
      <c r="AL6531" s="308"/>
    </row>
    <row r="6532" spans="34:38" ht="14.4">
      <c r="AH6532" s="306"/>
      <c r="AI6532" s="305"/>
      <c r="AJ6532" s="305"/>
      <c r="AK6532" s="307"/>
      <c r="AL6532" s="308"/>
    </row>
    <row r="6533" spans="34:38" ht="14.4">
      <c r="AH6533" s="306"/>
      <c r="AI6533" s="305"/>
      <c r="AJ6533" s="305"/>
      <c r="AK6533" s="307"/>
      <c r="AL6533" s="308"/>
    </row>
    <row r="6534" spans="34:38" ht="14.4">
      <c r="AH6534" s="306"/>
      <c r="AI6534" s="305"/>
      <c r="AJ6534" s="305"/>
      <c r="AK6534" s="307"/>
      <c r="AL6534" s="308"/>
    </row>
    <row r="6535" spans="34:38" ht="14.4">
      <c r="AH6535" s="306"/>
      <c r="AI6535" s="305"/>
      <c r="AJ6535" s="305"/>
      <c r="AK6535" s="307"/>
      <c r="AL6535" s="308"/>
    </row>
    <row r="6536" spans="34:38" ht="14.4">
      <c r="AH6536" s="306"/>
      <c r="AI6536" s="305"/>
      <c r="AJ6536" s="305"/>
      <c r="AK6536" s="307"/>
      <c r="AL6536" s="308"/>
    </row>
    <row r="6537" spans="34:38" ht="14.4">
      <c r="AH6537" s="306"/>
      <c r="AI6537" s="305"/>
      <c r="AJ6537" s="305"/>
      <c r="AK6537" s="307"/>
      <c r="AL6537" s="308"/>
    </row>
    <row r="6538" spans="34:38" ht="14.4">
      <c r="AH6538" s="306"/>
      <c r="AI6538" s="305"/>
      <c r="AJ6538" s="305"/>
      <c r="AK6538" s="307"/>
      <c r="AL6538" s="308"/>
    </row>
    <row r="6539" spans="34:38" ht="14.4">
      <c r="AH6539" s="306"/>
      <c r="AI6539" s="305"/>
      <c r="AJ6539" s="305"/>
      <c r="AK6539" s="307"/>
      <c r="AL6539" s="308"/>
    </row>
    <row r="6540" spans="34:38" ht="14.4">
      <c r="AH6540" s="306"/>
      <c r="AI6540" s="305"/>
      <c r="AJ6540" s="305"/>
      <c r="AK6540" s="307"/>
      <c r="AL6540" s="308"/>
    </row>
    <row r="6541" spans="34:38" ht="14.4">
      <c r="AH6541" s="306"/>
      <c r="AI6541" s="305"/>
      <c r="AJ6541" s="305"/>
      <c r="AK6541" s="307"/>
      <c r="AL6541" s="308"/>
    </row>
    <row r="6542" spans="34:38" ht="14.4">
      <c r="AH6542" s="306"/>
      <c r="AI6542" s="305"/>
      <c r="AJ6542" s="305"/>
      <c r="AK6542" s="307"/>
      <c r="AL6542" s="308"/>
    </row>
    <row r="6543" spans="34:38" ht="14.4">
      <c r="AH6543" s="306"/>
      <c r="AI6543" s="305"/>
      <c r="AJ6543" s="305"/>
      <c r="AK6543" s="307"/>
      <c r="AL6543" s="308"/>
    </row>
    <row r="6544" spans="34:38" ht="14.4">
      <c r="AH6544" s="306"/>
      <c r="AI6544" s="305"/>
      <c r="AJ6544" s="305"/>
      <c r="AK6544" s="307"/>
      <c r="AL6544" s="308"/>
    </row>
    <row r="6545" spans="34:38" ht="14.4">
      <c r="AH6545" s="306"/>
      <c r="AI6545" s="305"/>
      <c r="AJ6545" s="305"/>
      <c r="AK6545" s="307"/>
      <c r="AL6545" s="308"/>
    </row>
    <row r="6546" spans="34:38" ht="14.4">
      <c r="AH6546" s="306"/>
      <c r="AI6546" s="305"/>
      <c r="AJ6546" s="305"/>
      <c r="AK6546" s="307"/>
      <c r="AL6546" s="308"/>
    </row>
    <row r="6547" spans="34:38" ht="14.4">
      <c r="AH6547" s="306"/>
      <c r="AI6547" s="305"/>
      <c r="AJ6547" s="305"/>
      <c r="AK6547" s="307"/>
      <c r="AL6547" s="308"/>
    </row>
    <row r="6548" spans="34:38" ht="14.4">
      <c r="AH6548" s="306"/>
      <c r="AI6548" s="305"/>
      <c r="AJ6548" s="305"/>
      <c r="AK6548" s="307"/>
      <c r="AL6548" s="308"/>
    </row>
    <row r="6549" spans="34:38" ht="14.4">
      <c r="AH6549" s="306"/>
      <c r="AI6549" s="305"/>
      <c r="AJ6549" s="305"/>
      <c r="AK6549" s="307"/>
      <c r="AL6549" s="308"/>
    </row>
    <row r="6550" spans="34:38" ht="14.4">
      <c r="AH6550" s="306"/>
      <c r="AI6550" s="305"/>
      <c r="AJ6550" s="305"/>
      <c r="AK6550" s="307"/>
      <c r="AL6550" s="308"/>
    </row>
    <row r="6551" spans="34:38" ht="14.4">
      <c r="AH6551" s="306"/>
      <c r="AI6551" s="305"/>
      <c r="AJ6551" s="305"/>
      <c r="AK6551" s="307"/>
      <c r="AL6551" s="308"/>
    </row>
    <row r="6552" spans="34:38" ht="14.4">
      <c r="AH6552" s="306"/>
      <c r="AI6552" s="305"/>
      <c r="AJ6552" s="305"/>
      <c r="AK6552" s="307"/>
      <c r="AL6552" s="308"/>
    </row>
    <row r="6553" spans="34:38" ht="14.4">
      <c r="AH6553" s="306"/>
      <c r="AI6553" s="305"/>
      <c r="AJ6553" s="305"/>
      <c r="AK6553" s="307"/>
      <c r="AL6553" s="308"/>
    </row>
    <row r="6554" spans="34:38" ht="14.4">
      <c r="AH6554" s="306"/>
      <c r="AI6554" s="305"/>
      <c r="AJ6554" s="305"/>
      <c r="AK6554" s="307"/>
      <c r="AL6554" s="308"/>
    </row>
    <row r="6555" spans="34:38" ht="14.4">
      <c r="AH6555" s="306"/>
      <c r="AI6555" s="305"/>
      <c r="AJ6555" s="305"/>
      <c r="AK6555" s="307"/>
      <c r="AL6555" s="308"/>
    </row>
    <row r="6556" spans="34:38" ht="14.4">
      <c r="AH6556" s="306"/>
      <c r="AI6556" s="305"/>
      <c r="AJ6556" s="305"/>
      <c r="AK6556" s="307"/>
      <c r="AL6556" s="308"/>
    </row>
    <row r="6557" spans="34:38" ht="14.4">
      <c r="AH6557" s="306"/>
      <c r="AI6557" s="305"/>
      <c r="AJ6557" s="305"/>
      <c r="AK6557" s="307"/>
      <c r="AL6557" s="308"/>
    </row>
    <row r="6558" spans="34:38" ht="14.4">
      <c r="AH6558" s="306"/>
      <c r="AI6558" s="305"/>
      <c r="AJ6558" s="305"/>
      <c r="AK6558" s="307"/>
      <c r="AL6558" s="308"/>
    </row>
    <row r="6559" spans="34:38" ht="14.4">
      <c r="AH6559" s="306"/>
      <c r="AI6559" s="305"/>
      <c r="AJ6559" s="305"/>
      <c r="AK6559" s="307"/>
      <c r="AL6559" s="308"/>
    </row>
    <row r="6560" spans="34:38" ht="14.4">
      <c r="AH6560" s="306"/>
      <c r="AI6560" s="305"/>
      <c r="AJ6560" s="305"/>
      <c r="AK6560" s="307"/>
      <c r="AL6560" s="308"/>
    </row>
    <row r="6561" spans="34:38" ht="14.4">
      <c r="AH6561" s="306"/>
      <c r="AI6561" s="305"/>
      <c r="AJ6561" s="305"/>
      <c r="AK6561" s="307"/>
      <c r="AL6561" s="308"/>
    </row>
    <row r="6562" spans="34:38" ht="14.4">
      <c r="AH6562" s="306"/>
      <c r="AI6562" s="305"/>
      <c r="AJ6562" s="305"/>
      <c r="AK6562" s="307"/>
      <c r="AL6562" s="308"/>
    </row>
    <row r="6563" spans="34:38" ht="14.4">
      <c r="AH6563" s="306"/>
      <c r="AI6563" s="305"/>
      <c r="AJ6563" s="305"/>
      <c r="AK6563" s="307"/>
      <c r="AL6563" s="308"/>
    </row>
    <row r="6564" spans="34:38" ht="14.4">
      <c r="AH6564" s="306"/>
      <c r="AI6564" s="305"/>
      <c r="AJ6564" s="305"/>
      <c r="AK6564" s="307"/>
      <c r="AL6564" s="308"/>
    </row>
    <row r="6565" spans="34:38" ht="14.4">
      <c r="AH6565" s="306"/>
      <c r="AI6565" s="305"/>
      <c r="AJ6565" s="305"/>
      <c r="AK6565" s="307"/>
      <c r="AL6565" s="308"/>
    </row>
    <row r="6566" spans="34:38" ht="14.4">
      <c r="AH6566" s="306"/>
      <c r="AI6566" s="305"/>
      <c r="AJ6566" s="305"/>
      <c r="AK6566" s="307"/>
      <c r="AL6566" s="308"/>
    </row>
    <row r="6567" spans="34:38" ht="14.4">
      <c r="AH6567" s="306"/>
      <c r="AI6567" s="305"/>
      <c r="AJ6567" s="305"/>
      <c r="AK6567" s="307"/>
      <c r="AL6567" s="308"/>
    </row>
    <row r="6568" spans="34:38" ht="14.4">
      <c r="AH6568" s="306"/>
      <c r="AI6568" s="305"/>
      <c r="AJ6568" s="305"/>
      <c r="AK6568" s="307"/>
      <c r="AL6568" s="308"/>
    </row>
    <row r="6569" spans="34:38" ht="14.4">
      <c r="AH6569" s="306"/>
      <c r="AI6569" s="305"/>
      <c r="AJ6569" s="305"/>
      <c r="AK6569" s="307"/>
      <c r="AL6569" s="308"/>
    </row>
    <row r="6570" spans="34:38" ht="14.4">
      <c r="AH6570" s="306"/>
      <c r="AI6570" s="305"/>
      <c r="AJ6570" s="305"/>
      <c r="AK6570" s="307"/>
      <c r="AL6570" s="308"/>
    </row>
    <row r="6571" spans="34:38" ht="14.4">
      <c r="AH6571" s="306"/>
      <c r="AI6571" s="305"/>
      <c r="AJ6571" s="305"/>
      <c r="AK6571" s="307"/>
      <c r="AL6571" s="308"/>
    </row>
    <row r="6572" spans="34:38" ht="14.4">
      <c r="AH6572" s="306"/>
      <c r="AI6572" s="305"/>
      <c r="AJ6572" s="305"/>
      <c r="AK6572" s="307"/>
      <c r="AL6572" s="308"/>
    </row>
    <row r="6573" spans="34:38" ht="14.4">
      <c r="AH6573" s="306"/>
      <c r="AI6573" s="305"/>
      <c r="AJ6573" s="305"/>
      <c r="AK6573" s="307"/>
      <c r="AL6573" s="308"/>
    </row>
    <row r="6574" spans="34:38" ht="14.4">
      <c r="AH6574" s="306"/>
      <c r="AI6574" s="305"/>
      <c r="AJ6574" s="305"/>
      <c r="AK6574" s="307"/>
      <c r="AL6574" s="308"/>
    </row>
    <row r="6575" spans="34:38" ht="14.4">
      <c r="AH6575" s="306"/>
      <c r="AI6575" s="305"/>
      <c r="AJ6575" s="305"/>
      <c r="AK6575" s="307"/>
      <c r="AL6575" s="308"/>
    </row>
    <row r="6576" spans="34:38" ht="14.4">
      <c r="AH6576" s="306"/>
      <c r="AI6576" s="305"/>
      <c r="AJ6576" s="305"/>
      <c r="AK6576" s="307"/>
      <c r="AL6576" s="308"/>
    </row>
    <row r="6577" spans="34:38" ht="14.4">
      <c r="AH6577" s="306"/>
      <c r="AI6577" s="305"/>
      <c r="AJ6577" s="305"/>
      <c r="AK6577" s="307"/>
      <c r="AL6577" s="308"/>
    </row>
    <row r="6578" spans="34:38" ht="14.4">
      <c r="AH6578" s="306"/>
      <c r="AI6578" s="305"/>
      <c r="AJ6578" s="305"/>
      <c r="AK6578" s="307"/>
      <c r="AL6578" s="308"/>
    </row>
    <row r="6579" spans="34:38" ht="14.4">
      <c r="AH6579" s="306"/>
      <c r="AI6579" s="305"/>
      <c r="AJ6579" s="305"/>
      <c r="AK6579" s="307"/>
      <c r="AL6579" s="308"/>
    </row>
    <row r="6580" spans="34:38" ht="14.4">
      <c r="AH6580" s="306"/>
      <c r="AI6580" s="305"/>
      <c r="AJ6580" s="305"/>
      <c r="AK6580" s="307"/>
      <c r="AL6580" s="308"/>
    </row>
    <row r="6581" spans="34:38" ht="14.4">
      <c r="AH6581" s="306"/>
      <c r="AI6581" s="305"/>
      <c r="AJ6581" s="305"/>
      <c r="AK6581" s="307"/>
      <c r="AL6581" s="308"/>
    </row>
    <row r="6582" spans="34:38" ht="14.4">
      <c r="AH6582" s="306"/>
      <c r="AI6582" s="305"/>
      <c r="AJ6582" s="305"/>
      <c r="AK6582" s="307"/>
      <c r="AL6582" s="308"/>
    </row>
    <row r="6583" spans="34:38" ht="14.4">
      <c r="AH6583" s="306"/>
      <c r="AI6583" s="305"/>
      <c r="AJ6583" s="305"/>
      <c r="AK6583" s="307"/>
      <c r="AL6583" s="308"/>
    </row>
    <row r="6584" spans="34:38" ht="14.4">
      <c r="AH6584" s="306"/>
      <c r="AI6584" s="305"/>
      <c r="AJ6584" s="305"/>
      <c r="AK6584" s="307"/>
      <c r="AL6584" s="308"/>
    </row>
    <row r="6585" spans="34:38" ht="14.4">
      <c r="AH6585" s="306"/>
      <c r="AI6585" s="305"/>
      <c r="AJ6585" s="305"/>
      <c r="AK6585" s="307"/>
      <c r="AL6585" s="308"/>
    </row>
    <row r="6586" spans="34:38" ht="14.4">
      <c r="AH6586" s="306"/>
      <c r="AI6586" s="305"/>
      <c r="AJ6586" s="305"/>
      <c r="AK6586" s="307"/>
      <c r="AL6586" s="308"/>
    </row>
    <row r="6587" spans="34:38" ht="14.4">
      <c r="AH6587" s="306"/>
      <c r="AI6587" s="305"/>
      <c r="AJ6587" s="305"/>
      <c r="AK6587" s="307"/>
      <c r="AL6587" s="308"/>
    </row>
    <row r="6588" spans="34:38" ht="14.4">
      <c r="AH6588" s="306"/>
      <c r="AI6588" s="305"/>
      <c r="AJ6588" s="305"/>
      <c r="AK6588" s="307"/>
      <c r="AL6588" s="308"/>
    </row>
    <row r="6589" spans="34:38" ht="14.4">
      <c r="AH6589" s="306"/>
      <c r="AI6589" s="305"/>
      <c r="AJ6589" s="305"/>
      <c r="AK6589" s="307"/>
      <c r="AL6589" s="308"/>
    </row>
    <row r="6590" spans="34:38" ht="14.4">
      <c r="AH6590" s="306"/>
      <c r="AI6590" s="305"/>
      <c r="AJ6590" s="305"/>
      <c r="AK6590" s="307"/>
      <c r="AL6590" s="308"/>
    </row>
    <row r="6591" spans="34:38" ht="14.4">
      <c r="AH6591" s="306"/>
      <c r="AI6591" s="305"/>
      <c r="AJ6591" s="305"/>
      <c r="AK6591" s="307"/>
      <c r="AL6591" s="308"/>
    </row>
    <row r="6592" spans="34:38" ht="14.4">
      <c r="AH6592" s="306"/>
      <c r="AI6592" s="305"/>
      <c r="AJ6592" s="305"/>
      <c r="AK6592" s="307"/>
      <c r="AL6592" s="308"/>
    </row>
    <row r="6593" spans="34:38" ht="14.4">
      <c r="AH6593" s="306"/>
      <c r="AI6593" s="305"/>
      <c r="AJ6593" s="305"/>
      <c r="AK6593" s="307"/>
      <c r="AL6593" s="308"/>
    </row>
    <row r="6594" spans="34:38" ht="14.4">
      <c r="AH6594" s="306"/>
      <c r="AI6594" s="305"/>
      <c r="AJ6594" s="305"/>
      <c r="AK6594" s="307"/>
      <c r="AL6594" s="308"/>
    </row>
    <row r="6595" spans="34:38" ht="14.4">
      <c r="AH6595" s="306"/>
      <c r="AI6595" s="305"/>
      <c r="AJ6595" s="305"/>
      <c r="AK6595" s="307"/>
      <c r="AL6595" s="308"/>
    </row>
    <row r="6596" spans="34:38" ht="14.4">
      <c r="AH6596" s="306"/>
      <c r="AI6596" s="305"/>
      <c r="AJ6596" s="305"/>
      <c r="AK6596" s="307"/>
      <c r="AL6596" s="308"/>
    </row>
    <row r="6597" spans="34:38" ht="14.4">
      <c r="AH6597" s="306"/>
      <c r="AI6597" s="305"/>
      <c r="AJ6597" s="305"/>
      <c r="AK6597" s="307"/>
      <c r="AL6597" s="308"/>
    </row>
    <row r="6598" spans="34:38" ht="14.4">
      <c r="AH6598" s="306"/>
      <c r="AI6598" s="305"/>
      <c r="AJ6598" s="305"/>
      <c r="AK6598" s="307"/>
      <c r="AL6598" s="308"/>
    </row>
    <row r="6599" spans="34:38" ht="14.4">
      <c r="AH6599" s="306"/>
      <c r="AI6599" s="305"/>
      <c r="AJ6599" s="305"/>
      <c r="AK6599" s="307"/>
      <c r="AL6599" s="308"/>
    </row>
    <row r="6600" spans="34:38" ht="14.4">
      <c r="AH6600" s="306"/>
      <c r="AI6600" s="305"/>
      <c r="AJ6600" s="305"/>
      <c r="AK6600" s="307"/>
      <c r="AL6600" s="308"/>
    </row>
    <row r="6601" spans="34:38" ht="14.4">
      <c r="AH6601" s="306"/>
      <c r="AI6601" s="305"/>
      <c r="AJ6601" s="305"/>
      <c r="AK6601" s="307"/>
      <c r="AL6601" s="308"/>
    </row>
    <row r="6602" spans="34:38" ht="14.4">
      <c r="AH6602" s="306"/>
      <c r="AI6602" s="305"/>
      <c r="AJ6602" s="305"/>
      <c r="AK6602" s="307"/>
      <c r="AL6602" s="308"/>
    </row>
    <row r="6603" spans="34:38" ht="14.4">
      <c r="AH6603" s="306"/>
      <c r="AI6603" s="305"/>
      <c r="AJ6603" s="305"/>
      <c r="AK6603" s="307"/>
      <c r="AL6603" s="308"/>
    </row>
    <row r="6604" spans="34:38" ht="14.4">
      <c r="AH6604" s="306"/>
      <c r="AI6604" s="305"/>
      <c r="AJ6604" s="305"/>
      <c r="AK6604" s="307"/>
      <c r="AL6604" s="308"/>
    </row>
    <row r="6605" spans="34:38" ht="14.4">
      <c r="AH6605" s="306"/>
      <c r="AI6605" s="305"/>
      <c r="AJ6605" s="305"/>
      <c r="AK6605" s="307"/>
      <c r="AL6605" s="308"/>
    </row>
    <row r="6606" spans="34:38" ht="14.4">
      <c r="AH6606" s="306"/>
      <c r="AI6606" s="305"/>
      <c r="AJ6606" s="305"/>
      <c r="AK6606" s="307"/>
      <c r="AL6606" s="308"/>
    </row>
    <row r="6607" spans="34:38" ht="14.4">
      <c r="AH6607" s="306"/>
      <c r="AI6607" s="305"/>
      <c r="AJ6607" s="305"/>
      <c r="AK6607" s="307"/>
      <c r="AL6607" s="308"/>
    </row>
    <row r="6608" spans="34:38" ht="14.4">
      <c r="AH6608" s="306"/>
      <c r="AI6608" s="305"/>
      <c r="AJ6608" s="305"/>
      <c r="AK6608" s="307"/>
      <c r="AL6608" s="308"/>
    </row>
    <row r="6609" spans="34:38" ht="14.4">
      <c r="AH6609" s="306"/>
      <c r="AI6609" s="305"/>
      <c r="AJ6609" s="305"/>
      <c r="AK6609" s="307"/>
      <c r="AL6609" s="308"/>
    </row>
    <row r="6610" spans="34:38" ht="14.4">
      <c r="AH6610" s="306"/>
      <c r="AI6610" s="305"/>
      <c r="AJ6610" s="305"/>
      <c r="AK6610" s="307"/>
      <c r="AL6610" s="308"/>
    </row>
    <row r="6611" spans="34:38" ht="14.4">
      <c r="AH6611" s="306"/>
      <c r="AI6611" s="305"/>
      <c r="AJ6611" s="305"/>
      <c r="AK6611" s="307"/>
      <c r="AL6611" s="308"/>
    </row>
    <row r="6612" spans="34:38" ht="14.4">
      <c r="AH6612" s="306"/>
      <c r="AI6612" s="305"/>
      <c r="AJ6612" s="305"/>
      <c r="AK6612" s="307"/>
      <c r="AL6612" s="308"/>
    </row>
    <row r="6613" spans="34:38" ht="14.4">
      <c r="AH6613" s="306"/>
      <c r="AI6613" s="305"/>
      <c r="AJ6613" s="305"/>
      <c r="AK6613" s="307"/>
      <c r="AL6613" s="308"/>
    </row>
    <row r="6614" spans="34:38" ht="14.4">
      <c r="AH6614" s="306"/>
      <c r="AI6614" s="305"/>
      <c r="AJ6614" s="305"/>
      <c r="AK6614" s="307"/>
      <c r="AL6614" s="308"/>
    </row>
    <row r="6615" spans="34:38" ht="14.4">
      <c r="AH6615" s="306"/>
      <c r="AI6615" s="305"/>
      <c r="AJ6615" s="305"/>
      <c r="AK6615" s="307"/>
      <c r="AL6615" s="308"/>
    </row>
    <row r="6616" spans="34:38" ht="14.4">
      <c r="AH6616" s="306"/>
      <c r="AI6616" s="305"/>
      <c r="AJ6616" s="305"/>
      <c r="AK6616" s="307"/>
      <c r="AL6616" s="308"/>
    </row>
    <row r="6617" spans="34:38" ht="14.4">
      <c r="AH6617" s="306"/>
      <c r="AI6617" s="305"/>
      <c r="AJ6617" s="305"/>
      <c r="AK6617" s="307"/>
      <c r="AL6617" s="308"/>
    </row>
    <row r="6618" spans="34:38" ht="14.4">
      <c r="AH6618" s="306"/>
      <c r="AI6618" s="305"/>
      <c r="AJ6618" s="305"/>
      <c r="AK6618" s="307"/>
      <c r="AL6618" s="308"/>
    </row>
    <row r="6619" spans="34:38" ht="14.4">
      <c r="AH6619" s="306"/>
      <c r="AI6619" s="305"/>
      <c r="AJ6619" s="305"/>
      <c r="AK6619" s="307"/>
      <c r="AL6619" s="308"/>
    </row>
    <row r="6620" spans="34:38" ht="14.4">
      <c r="AH6620" s="306"/>
      <c r="AI6620" s="305"/>
      <c r="AJ6620" s="305"/>
      <c r="AK6620" s="307"/>
      <c r="AL6620" s="308"/>
    </row>
    <row r="6621" spans="34:38" ht="14.4">
      <c r="AH6621" s="306"/>
      <c r="AI6621" s="305"/>
      <c r="AJ6621" s="305"/>
      <c r="AK6621" s="307"/>
      <c r="AL6621" s="308"/>
    </row>
    <row r="6622" spans="34:38" ht="14.4">
      <c r="AH6622" s="306"/>
      <c r="AI6622" s="305"/>
      <c r="AJ6622" s="305"/>
      <c r="AK6622" s="307"/>
      <c r="AL6622" s="308"/>
    </row>
    <row r="6623" spans="34:38" ht="14.4">
      <c r="AH6623" s="306"/>
      <c r="AI6623" s="305"/>
      <c r="AJ6623" s="305"/>
      <c r="AK6623" s="307"/>
      <c r="AL6623" s="308"/>
    </row>
    <row r="6624" spans="34:38" ht="14.4">
      <c r="AH6624" s="306"/>
      <c r="AI6624" s="305"/>
      <c r="AJ6624" s="305"/>
      <c r="AK6624" s="307"/>
      <c r="AL6624" s="308"/>
    </row>
    <row r="6625" spans="34:38" ht="14.4">
      <c r="AH6625" s="306"/>
      <c r="AI6625" s="305"/>
      <c r="AJ6625" s="305"/>
      <c r="AK6625" s="307"/>
      <c r="AL6625" s="308"/>
    </row>
    <row r="6626" spans="34:38" ht="14.4">
      <c r="AH6626" s="306"/>
      <c r="AI6626" s="305"/>
      <c r="AJ6626" s="305"/>
      <c r="AK6626" s="307"/>
      <c r="AL6626" s="308"/>
    </row>
    <row r="6627" spans="34:38" ht="14.4">
      <c r="AH6627" s="306"/>
      <c r="AI6627" s="305"/>
      <c r="AJ6627" s="305"/>
      <c r="AK6627" s="307"/>
      <c r="AL6627" s="308"/>
    </row>
    <row r="6628" spans="34:38" ht="14.4">
      <c r="AH6628" s="306"/>
      <c r="AI6628" s="305"/>
      <c r="AJ6628" s="305"/>
      <c r="AK6628" s="307"/>
      <c r="AL6628" s="308"/>
    </row>
    <row r="6629" spans="34:38" ht="14.4">
      <c r="AH6629" s="306"/>
      <c r="AI6629" s="305"/>
      <c r="AJ6629" s="305"/>
      <c r="AK6629" s="307"/>
      <c r="AL6629" s="308"/>
    </row>
    <row r="6630" spans="34:38" ht="14.4">
      <c r="AH6630" s="306"/>
      <c r="AI6630" s="305"/>
      <c r="AJ6630" s="305"/>
      <c r="AK6630" s="307"/>
      <c r="AL6630" s="308"/>
    </row>
    <row r="6631" spans="34:38" ht="14.4">
      <c r="AH6631" s="306"/>
      <c r="AI6631" s="305"/>
      <c r="AJ6631" s="305"/>
      <c r="AK6631" s="307"/>
      <c r="AL6631" s="308"/>
    </row>
    <row r="6632" spans="34:38" ht="14.4">
      <c r="AH6632" s="306"/>
      <c r="AI6632" s="305"/>
      <c r="AJ6632" s="305"/>
      <c r="AK6632" s="307"/>
      <c r="AL6632" s="308"/>
    </row>
    <row r="6633" spans="34:38" ht="14.4">
      <c r="AH6633" s="306"/>
      <c r="AI6633" s="305"/>
      <c r="AJ6633" s="305"/>
      <c r="AK6633" s="307"/>
      <c r="AL6633" s="308"/>
    </row>
    <row r="6634" spans="34:38" ht="14.4">
      <c r="AH6634" s="306"/>
      <c r="AI6634" s="305"/>
      <c r="AJ6634" s="305"/>
      <c r="AK6634" s="307"/>
      <c r="AL6634" s="308"/>
    </row>
    <row r="6635" spans="34:38" ht="14.4">
      <c r="AH6635" s="306"/>
      <c r="AI6635" s="305"/>
      <c r="AJ6635" s="305"/>
      <c r="AK6635" s="307"/>
      <c r="AL6635" s="308"/>
    </row>
    <row r="6636" spans="34:38" ht="14.4">
      <c r="AH6636" s="306"/>
      <c r="AI6636" s="305"/>
      <c r="AJ6636" s="305"/>
      <c r="AK6636" s="307"/>
      <c r="AL6636" s="308"/>
    </row>
    <row r="6637" spans="34:38" ht="14.4">
      <c r="AH6637" s="306"/>
      <c r="AI6637" s="305"/>
      <c r="AJ6637" s="305"/>
      <c r="AK6637" s="307"/>
      <c r="AL6637" s="308"/>
    </row>
    <row r="6638" spans="34:38" ht="14.4">
      <c r="AH6638" s="306"/>
      <c r="AI6638" s="305"/>
      <c r="AJ6638" s="305"/>
      <c r="AK6638" s="307"/>
      <c r="AL6638" s="308"/>
    </row>
    <row r="6639" spans="34:38" ht="14.4">
      <c r="AH6639" s="306"/>
      <c r="AI6639" s="305"/>
      <c r="AJ6639" s="305"/>
      <c r="AK6639" s="307"/>
      <c r="AL6639" s="308"/>
    </row>
    <row r="6640" spans="34:38" ht="14.4">
      <c r="AH6640" s="306"/>
      <c r="AI6640" s="305"/>
      <c r="AJ6640" s="305"/>
      <c r="AK6640" s="307"/>
      <c r="AL6640" s="308"/>
    </row>
    <row r="6641" spans="34:38" ht="14.4">
      <c r="AH6641" s="306"/>
      <c r="AI6641" s="305"/>
      <c r="AJ6641" s="305"/>
      <c r="AK6641" s="307"/>
      <c r="AL6641" s="308"/>
    </row>
    <row r="6642" spans="34:38" ht="14.4">
      <c r="AH6642" s="306"/>
      <c r="AI6642" s="305"/>
      <c r="AJ6642" s="305"/>
      <c r="AK6642" s="307"/>
      <c r="AL6642" s="308"/>
    </row>
    <row r="6643" spans="34:38" ht="14.4">
      <c r="AH6643" s="306"/>
      <c r="AI6643" s="305"/>
      <c r="AJ6643" s="305"/>
      <c r="AK6643" s="307"/>
      <c r="AL6643" s="308"/>
    </row>
    <row r="6644" spans="34:38" ht="14.4">
      <c r="AH6644" s="306"/>
      <c r="AI6644" s="305"/>
      <c r="AJ6644" s="305"/>
      <c r="AK6644" s="307"/>
      <c r="AL6644" s="308"/>
    </row>
    <row r="6645" spans="34:38" ht="14.4">
      <c r="AH6645" s="306"/>
      <c r="AI6645" s="305"/>
      <c r="AJ6645" s="305"/>
      <c r="AK6645" s="307"/>
      <c r="AL6645" s="308"/>
    </row>
    <row r="6646" spans="34:38" ht="14.4">
      <c r="AH6646" s="306"/>
      <c r="AI6646" s="305"/>
      <c r="AJ6646" s="305"/>
      <c r="AK6646" s="307"/>
      <c r="AL6646" s="308"/>
    </row>
    <row r="6647" spans="34:38" ht="14.4">
      <c r="AH6647" s="306"/>
      <c r="AI6647" s="305"/>
      <c r="AJ6647" s="305"/>
      <c r="AK6647" s="307"/>
      <c r="AL6647" s="308"/>
    </row>
    <row r="6648" spans="34:38" ht="14.4">
      <c r="AH6648" s="306"/>
      <c r="AI6648" s="305"/>
      <c r="AJ6648" s="305"/>
      <c r="AK6648" s="307"/>
      <c r="AL6648" s="308"/>
    </row>
    <row r="6649" spans="34:38" ht="14.4">
      <c r="AH6649" s="306"/>
      <c r="AI6649" s="305"/>
      <c r="AJ6649" s="305"/>
      <c r="AK6649" s="307"/>
      <c r="AL6649" s="308"/>
    </row>
    <row r="6650" spans="34:38" ht="14.4">
      <c r="AH6650" s="306"/>
      <c r="AI6650" s="305"/>
      <c r="AJ6650" s="305"/>
      <c r="AK6650" s="307"/>
      <c r="AL6650" s="308"/>
    </row>
    <row r="6651" spans="34:38" ht="14.4">
      <c r="AH6651" s="306"/>
      <c r="AI6651" s="305"/>
      <c r="AJ6651" s="305"/>
      <c r="AK6651" s="307"/>
      <c r="AL6651" s="308"/>
    </row>
    <row r="6652" spans="34:38" ht="14.4">
      <c r="AH6652" s="306"/>
      <c r="AI6652" s="305"/>
      <c r="AJ6652" s="305"/>
      <c r="AK6652" s="307"/>
      <c r="AL6652" s="308"/>
    </row>
    <row r="6653" spans="34:38" ht="14.4">
      <c r="AH6653" s="306"/>
      <c r="AI6653" s="305"/>
      <c r="AJ6653" s="305"/>
      <c r="AK6653" s="307"/>
      <c r="AL6653" s="308"/>
    </row>
    <row r="6654" spans="34:38" ht="14.4">
      <c r="AH6654" s="306"/>
      <c r="AI6654" s="305"/>
      <c r="AJ6654" s="305"/>
      <c r="AK6654" s="307"/>
      <c r="AL6654" s="308"/>
    </row>
    <row r="6655" spans="34:38" ht="14.4">
      <c r="AH6655" s="306"/>
      <c r="AI6655" s="305"/>
      <c r="AJ6655" s="305"/>
      <c r="AK6655" s="307"/>
      <c r="AL6655" s="308"/>
    </row>
    <row r="6656" spans="34:38" ht="14.4">
      <c r="AH6656" s="306"/>
      <c r="AI6656" s="305"/>
      <c r="AJ6656" s="305"/>
      <c r="AK6656" s="307"/>
      <c r="AL6656" s="308"/>
    </row>
    <row r="6657" spans="34:38" ht="14.4">
      <c r="AH6657" s="306"/>
      <c r="AI6657" s="305"/>
      <c r="AJ6657" s="305"/>
      <c r="AK6657" s="307"/>
      <c r="AL6657" s="308"/>
    </row>
    <row r="6658" spans="34:38" ht="14.4">
      <c r="AH6658" s="306"/>
      <c r="AI6658" s="305"/>
      <c r="AJ6658" s="305"/>
      <c r="AK6658" s="307"/>
      <c r="AL6658" s="308"/>
    </row>
    <row r="6659" spans="34:38" ht="14.4">
      <c r="AH6659" s="306"/>
      <c r="AI6659" s="305"/>
      <c r="AJ6659" s="305"/>
      <c r="AK6659" s="307"/>
      <c r="AL6659" s="308"/>
    </row>
    <row r="6660" spans="34:38" ht="14.4">
      <c r="AH6660" s="306"/>
      <c r="AI6660" s="305"/>
      <c r="AJ6660" s="305"/>
      <c r="AK6660" s="307"/>
      <c r="AL6660" s="308"/>
    </row>
    <row r="6661" spans="34:38" ht="14.4">
      <c r="AH6661" s="306"/>
      <c r="AI6661" s="305"/>
      <c r="AJ6661" s="305"/>
      <c r="AK6661" s="307"/>
      <c r="AL6661" s="308"/>
    </row>
    <row r="6662" spans="34:38" ht="14.4">
      <c r="AH6662" s="306"/>
      <c r="AI6662" s="305"/>
      <c r="AJ6662" s="305"/>
      <c r="AK6662" s="307"/>
      <c r="AL6662" s="308"/>
    </row>
    <row r="6663" spans="34:38" ht="14.4">
      <c r="AH6663" s="306"/>
      <c r="AI6663" s="305"/>
      <c r="AJ6663" s="305"/>
      <c r="AK6663" s="307"/>
      <c r="AL6663" s="308"/>
    </row>
    <row r="6664" spans="34:38" ht="14.4">
      <c r="AH6664" s="306"/>
      <c r="AI6664" s="305"/>
      <c r="AJ6664" s="305"/>
      <c r="AK6664" s="307"/>
      <c r="AL6664" s="308"/>
    </row>
    <row r="6665" spans="34:38" ht="14.4">
      <c r="AH6665" s="306"/>
      <c r="AI6665" s="305"/>
      <c r="AJ6665" s="305"/>
      <c r="AK6665" s="307"/>
      <c r="AL6665" s="308"/>
    </row>
    <row r="6666" spans="34:38" ht="14.4">
      <c r="AH6666" s="306"/>
      <c r="AI6666" s="305"/>
      <c r="AJ6666" s="305"/>
      <c r="AK6666" s="307"/>
      <c r="AL6666" s="308"/>
    </row>
    <row r="6667" spans="34:38" ht="14.4">
      <c r="AH6667" s="306"/>
      <c r="AI6667" s="305"/>
      <c r="AJ6667" s="305"/>
      <c r="AK6667" s="307"/>
      <c r="AL6667" s="308"/>
    </row>
    <row r="6668" spans="34:38" ht="14.4">
      <c r="AH6668" s="306"/>
      <c r="AI6668" s="305"/>
      <c r="AJ6668" s="305"/>
      <c r="AK6668" s="307"/>
      <c r="AL6668" s="308"/>
    </row>
    <row r="6669" spans="34:38" ht="14.4">
      <c r="AH6669" s="306"/>
      <c r="AI6669" s="305"/>
      <c r="AJ6669" s="305"/>
      <c r="AK6669" s="307"/>
      <c r="AL6669" s="308"/>
    </row>
    <row r="6670" spans="34:38" ht="14.4">
      <c r="AH6670" s="306"/>
      <c r="AI6670" s="305"/>
      <c r="AJ6670" s="305"/>
      <c r="AK6670" s="307"/>
      <c r="AL6670" s="308"/>
    </row>
    <row r="6671" spans="34:38" ht="14.4">
      <c r="AH6671" s="306"/>
      <c r="AI6671" s="305"/>
      <c r="AJ6671" s="305"/>
      <c r="AK6671" s="307"/>
      <c r="AL6671" s="308"/>
    </row>
    <row r="6672" spans="34:38" ht="14.4">
      <c r="AH6672" s="306"/>
      <c r="AI6672" s="305"/>
      <c r="AJ6672" s="305"/>
      <c r="AK6672" s="307"/>
      <c r="AL6672" s="308"/>
    </row>
    <row r="6673" spans="34:38" ht="14.4">
      <c r="AH6673" s="306"/>
      <c r="AI6673" s="305"/>
      <c r="AJ6673" s="305"/>
      <c r="AK6673" s="307"/>
      <c r="AL6673" s="308"/>
    </row>
    <row r="6674" spans="34:38" ht="14.4">
      <c r="AH6674" s="306"/>
      <c r="AI6674" s="305"/>
      <c r="AJ6674" s="305"/>
      <c r="AK6674" s="307"/>
      <c r="AL6674" s="308"/>
    </row>
    <row r="6675" spans="34:38" ht="14.4">
      <c r="AH6675" s="306"/>
      <c r="AI6675" s="305"/>
      <c r="AJ6675" s="305"/>
      <c r="AK6675" s="307"/>
      <c r="AL6675" s="308"/>
    </row>
    <row r="6676" spans="34:38" ht="14.4">
      <c r="AH6676" s="306"/>
      <c r="AI6676" s="305"/>
      <c r="AJ6676" s="305"/>
      <c r="AK6676" s="307"/>
      <c r="AL6676" s="308"/>
    </row>
    <row r="6677" spans="34:38" ht="14.4">
      <c r="AH6677" s="306"/>
      <c r="AI6677" s="305"/>
      <c r="AJ6677" s="305"/>
      <c r="AK6677" s="307"/>
      <c r="AL6677" s="308"/>
    </row>
    <row r="6678" spans="34:38" ht="14.4">
      <c r="AH6678" s="306"/>
      <c r="AI6678" s="305"/>
      <c r="AJ6678" s="305"/>
      <c r="AK6678" s="307"/>
      <c r="AL6678" s="308"/>
    </row>
    <row r="6679" spans="34:38" ht="14.4">
      <c r="AH6679" s="306"/>
      <c r="AI6679" s="305"/>
      <c r="AJ6679" s="305"/>
      <c r="AK6679" s="307"/>
      <c r="AL6679" s="308"/>
    </row>
    <row r="6680" spans="34:38" ht="14.4">
      <c r="AH6680" s="306"/>
      <c r="AI6680" s="305"/>
      <c r="AJ6680" s="305"/>
      <c r="AK6680" s="307"/>
      <c r="AL6680" s="308"/>
    </row>
    <row r="6681" spans="34:38" ht="14.4">
      <c r="AH6681" s="306"/>
      <c r="AI6681" s="305"/>
      <c r="AJ6681" s="305"/>
      <c r="AK6681" s="307"/>
      <c r="AL6681" s="308"/>
    </row>
    <row r="6682" spans="34:38" ht="14.4">
      <c r="AH6682" s="306"/>
      <c r="AI6682" s="305"/>
      <c r="AJ6682" s="305"/>
      <c r="AK6682" s="307"/>
      <c r="AL6682" s="308"/>
    </row>
    <row r="6683" spans="34:38" ht="14.4">
      <c r="AH6683" s="306"/>
      <c r="AI6683" s="305"/>
      <c r="AJ6683" s="305"/>
      <c r="AK6683" s="307"/>
      <c r="AL6683" s="308"/>
    </row>
    <row r="6684" spans="34:38" ht="14.4">
      <c r="AH6684" s="306"/>
      <c r="AI6684" s="305"/>
      <c r="AJ6684" s="305"/>
      <c r="AK6684" s="307"/>
      <c r="AL6684" s="308"/>
    </row>
    <row r="6685" spans="34:38" ht="14.4">
      <c r="AH6685" s="306"/>
      <c r="AI6685" s="305"/>
      <c r="AJ6685" s="305"/>
      <c r="AK6685" s="307"/>
      <c r="AL6685" s="308"/>
    </row>
    <row r="6686" spans="34:38" ht="14.4">
      <c r="AH6686" s="306"/>
      <c r="AI6686" s="305"/>
      <c r="AJ6686" s="305"/>
      <c r="AK6686" s="307"/>
      <c r="AL6686" s="308"/>
    </row>
    <row r="6687" spans="34:38" ht="14.4">
      <c r="AH6687" s="306"/>
      <c r="AI6687" s="305"/>
      <c r="AJ6687" s="305"/>
      <c r="AK6687" s="307"/>
      <c r="AL6687" s="308"/>
    </row>
    <row r="6688" spans="34:38" ht="14.4">
      <c r="AH6688" s="306"/>
      <c r="AI6688" s="305"/>
      <c r="AJ6688" s="305"/>
      <c r="AK6688" s="307"/>
      <c r="AL6688" s="308"/>
    </row>
    <row r="6689" spans="34:38" ht="14.4">
      <c r="AH6689" s="306"/>
      <c r="AI6689" s="305"/>
      <c r="AJ6689" s="305"/>
      <c r="AK6689" s="307"/>
      <c r="AL6689" s="308"/>
    </row>
    <row r="6690" spans="34:38" ht="14.4">
      <c r="AH6690" s="306"/>
      <c r="AI6690" s="305"/>
      <c r="AJ6690" s="305"/>
      <c r="AK6690" s="307"/>
      <c r="AL6690" s="308"/>
    </row>
    <row r="6691" spans="34:38" ht="14.4">
      <c r="AH6691" s="306"/>
      <c r="AI6691" s="305"/>
      <c r="AJ6691" s="305"/>
      <c r="AK6691" s="307"/>
      <c r="AL6691" s="308"/>
    </row>
    <row r="6692" spans="34:38" ht="14.4">
      <c r="AH6692" s="306"/>
      <c r="AI6692" s="305"/>
      <c r="AJ6692" s="305"/>
      <c r="AK6692" s="307"/>
      <c r="AL6692" s="308"/>
    </row>
    <row r="6693" spans="34:38" ht="14.4">
      <c r="AH6693" s="306"/>
      <c r="AI6693" s="305"/>
      <c r="AJ6693" s="305"/>
      <c r="AK6693" s="307"/>
      <c r="AL6693" s="308"/>
    </row>
    <row r="6694" spans="34:38" ht="14.4">
      <c r="AH6694" s="306"/>
      <c r="AI6694" s="305"/>
      <c r="AJ6694" s="305"/>
      <c r="AK6694" s="307"/>
      <c r="AL6694" s="308"/>
    </row>
    <row r="6695" spans="34:38" ht="14.4">
      <c r="AH6695" s="306"/>
      <c r="AI6695" s="305"/>
      <c r="AJ6695" s="305"/>
      <c r="AK6695" s="307"/>
      <c r="AL6695" s="308"/>
    </row>
    <row r="6696" spans="34:38" ht="14.4">
      <c r="AH6696" s="306"/>
      <c r="AI6696" s="305"/>
      <c r="AJ6696" s="305"/>
      <c r="AK6696" s="307"/>
      <c r="AL6696" s="308"/>
    </row>
    <row r="6697" spans="34:38" ht="14.4">
      <c r="AH6697" s="306"/>
      <c r="AI6697" s="305"/>
      <c r="AJ6697" s="305"/>
      <c r="AK6697" s="307"/>
      <c r="AL6697" s="308"/>
    </row>
    <row r="6698" spans="34:38" ht="14.4">
      <c r="AH6698" s="306"/>
      <c r="AI6698" s="305"/>
      <c r="AJ6698" s="305"/>
      <c r="AK6698" s="307"/>
      <c r="AL6698" s="308"/>
    </row>
    <row r="6699" spans="34:38" ht="14.4">
      <c r="AH6699" s="306"/>
      <c r="AI6699" s="305"/>
      <c r="AJ6699" s="305"/>
      <c r="AK6699" s="307"/>
      <c r="AL6699" s="308"/>
    </row>
    <row r="6700" spans="34:38" ht="14.4">
      <c r="AH6700" s="306"/>
      <c r="AI6700" s="305"/>
      <c r="AJ6700" s="305"/>
      <c r="AK6700" s="307"/>
      <c r="AL6700" s="308"/>
    </row>
    <row r="6701" spans="34:38" ht="14.4">
      <c r="AH6701" s="306"/>
      <c r="AI6701" s="305"/>
      <c r="AJ6701" s="305"/>
      <c r="AK6701" s="307"/>
      <c r="AL6701" s="308"/>
    </row>
    <row r="6702" spans="34:38" ht="14.4">
      <c r="AH6702" s="306"/>
      <c r="AI6702" s="305"/>
      <c r="AJ6702" s="305"/>
      <c r="AK6702" s="307"/>
      <c r="AL6702" s="308"/>
    </row>
    <row r="6703" spans="34:38" ht="14.4">
      <c r="AH6703" s="306"/>
      <c r="AI6703" s="305"/>
      <c r="AJ6703" s="305"/>
      <c r="AK6703" s="307"/>
      <c r="AL6703" s="308"/>
    </row>
    <row r="6704" spans="34:38" ht="14.4">
      <c r="AH6704" s="306"/>
      <c r="AI6704" s="305"/>
      <c r="AJ6704" s="305"/>
      <c r="AK6704" s="307"/>
      <c r="AL6704" s="308"/>
    </row>
    <row r="6705" spans="34:38" ht="14.4">
      <c r="AH6705" s="306"/>
      <c r="AI6705" s="305"/>
      <c r="AJ6705" s="305"/>
      <c r="AK6705" s="307"/>
      <c r="AL6705" s="308"/>
    </row>
    <row r="6706" spans="34:38" ht="14.4">
      <c r="AH6706" s="306"/>
      <c r="AI6706" s="305"/>
      <c r="AJ6706" s="305"/>
      <c r="AK6706" s="307"/>
      <c r="AL6706" s="308"/>
    </row>
    <row r="6707" spans="34:38" ht="14.4">
      <c r="AH6707" s="306"/>
      <c r="AI6707" s="305"/>
      <c r="AJ6707" s="305"/>
      <c r="AK6707" s="307"/>
      <c r="AL6707" s="308"/>
    </row>
    <row r="6708" spans="34:38" ht="14.4">
      <c r="AH6708" s="306"/>
      <c r="AI6708" s="305"/>
      <c r="AJ6708" s="305"/>
      <c r="AK6708" s="307"/>
      <c r="AL6708" s="308"/>
    </row>
    <row r="6709" spans="34:38" ht="14.4">
      <c r="AH6709" s="306"/>
      <c r="AI6709" s="305"/>
      <c r="AJ6709" s="305"/>
      <c r="AK6709" s="307"/>
      <c r="AL6709" s="308"/>
    </row>
    <row r="6710" spans="34:38" ht="14.4">
      <c r="AH6710" s="306"/>
      <c r="AI6710" s="305"/>
      <c r="AJ6710" s="305"/>
      <c r="AK6710" s="307"/>
      <c r="AL6710" s="308"/>
    </row>
    <row r="6711" spans="34:38" ht="14.4">
      <c r="AH6711" s="306"/>
      <c r="AI6711" s="305"/>
      <c r="AJ6711" s="305"/>
      <c r="AK6711" s="307"/>
      <c r="AL6711" s="308"/>
    </row>
    <row r="6712" spans="34:38" ht="14.4">
      <c r="AH6712" s="306"/>
      <c r="AI6712" s="305"/>
      <c r="AJ6712" s="305"/>
      <c r="AK6712" s="307"/>
      <c r="AL6712" s="308"/>
    </row>
    <row r="6713" spans="34:38" ht="14.4">
      <c r="AH6713" s="306"/>
      <c r="AI6713" s="305"/>
      <c r="AJ6713" s="305"/>
      <c r="AK6713" s="307"/>
      <c r="AL6713" s="308"/>
    </row>
    <row r="6714" spans="34:38" ht="14.4">
      <c r="AH6714" s="306"/>
      <c r="AI6714" s="305"/>
      <c r="AJ6714" s="305"/>
      <c r="AK6714" s="307"/>
      <c r="AL6714" s="308"/>
    </row>
    <row r="6715" spans="34:38" ht="14.4">
      <c r="AH6715" s="306"/>
      <c r="AI6715" s="305"/>
      <c r="AJ6715" s="305"/>
      <c r="AK6715" s="307"/>
      <c r="AL6715" s="308"/>
    </row>
    <row r="6716" spans="34:38" ht="14.4">
      <c r="AH6716" s="306"/>
      <c r="AI6716" s="305"/>
      <c r="AJ6716" s="305"/>
      <c r="AK6716" s="307"/>
      <c r="AL6716" s="308"/>
    </row>
    <row r="6717" spans="34:38" ht="14.4">
      <c r="AH6717" s="306"/>
      <c r="AI6717" s="305"/>
      <c r="AJ6717" s="305"/>
      <c r="AK6717" s="307"/>
      <c r="AL6717" s="308"/>
    </row>
    <row r="6718" spans="34:38" ht="14.4">
      <c r="AH6718" s="306"/>
      <c r="AI6718" s="305"/>
      <c r="AJ6718" s="305"/>
      <c r="AK6718" s="307"/>
      <c r="AL6718" s="308"/>
    </row>
    <row r="6719" spans="34:38" ht="14.4">
      <c r="AH6719" s="306"/>
      <c r="AI6719" s="305"/>
      <c r="AJ6719" s="305"/>
      <c r="AK6719" s="307"/>
      <c r="AL6719" s="308"/>
    </row>
    <row r="6720" spans="34:38" ht="14.4">
      <c r="AH6720" s="306"/>
      <c r="AI6720" s="305"/>
      <c r="AJ6720" s="305"/>
      <c r="AK6720" s="307"/>
      <c r="AL6720" s="308"/>
    </row>
    <row r="6721" spans="34:38" ht="14.4">
      <c r="AH6721" s="306"/>
      <c r="AI6721" s="305"/>
      <c r="AJ6721" s="305"/>
      <c r="AK6721" s="307"/>
      <c r="AL6721" s="308"/>
    </row>
    <row r="6722" spans="34:38" ht="14.4">
      <c r="AH6722" s="306"/>
      <c r="AI6722" s="305"/>
      <c r="AJ6722" s="305"/>
      <c r="AK6722" s="307"/>
      <c r="AL6722" s="308"/>
    </row>
    <row r="6723" spans="34:38" ht="14.4">
      <c r="AH6723" s="306"/>
      <c r="AI6723" s="305"/>
      <c r="AJ6723" s="305"/>
      <c r="AK6723" s="307"/>
      <c r="AL6723" s="308"/>
    </row>
    <row r="6724" spans="34:38" ht="14.4">
      <c r="AH6724" s="306"/>
      <c r="AI6724" s="305"/>
      <c r="AJ6724" s="305"/>
      <c r="AK6724" s="307"/>
      <c r="AL6724" s="308"/>
    </row>
    <row r="6725" spans="34:38" ht="14.4">
      <c r="AH6725" s="306"/>
      <c r="AI6725" s="305"/>
      <c r="AJ6725" s="305"/>
      <c r="AK6725" s="307"/>
      <c r="AL6725" s="308"/>
    </row>
    <row r="6726" spans="34:38" ht="14.4">
      <c r="AH6726" s="306"/>
      <c r="AI6726" s="305"/>
      <c r="AJ6726" s="305"/>
      <c r="AK6726" s="307"/>
      <c r="AL6726" s="308"/>
    </row>
    <row r="6727" spans="34:38" ht="14.4">
      <c r="AH6727" s="306"/>
      <c r="AI6727" s="305"/>
      <c r="AJ6727" s="305"/>
      <c r="AK6727" s="307"/>
      <c r="AL6727" s="308"/>
    </row>
    <row r="6728" spans="34:38" ht="14.4">
      <c r="AH6728" s="306"/>
      <c r="AI6728" s="305"/>
      <c r="AJ6728" s="305"/>
      <c r="AK6728" s="307"/>
      <c r="AL6728" s="308"/>
    </row>
    <row r="6729" spans="34:38" ht="14.4">
      <c r="AH6729" s="306"/>
      <c r="AI6729" s="305"/>
      <c r="AJ6729" s="305"/>
      <c r="AK6729" s="307"/>
      <c r="AL6729" s="308"/>
    </row>
    <row r="6730" spans="34:38" ht="14.4">
      <c r="AH6730" s="306"/>
      <c r="AI6730" s="305"/>
      <c r="AJ6730" s="305"/>
      <c r="AK6730" s="307"/>
      <c r="AL6730" s="308"/>
    </row>
    <row r="6731" spans="34:38" ht="14.4">
      <c r="AH6731" s="306"/>
      <c r="AI6731" s="305"/>
      <c r="AJ6731" s="305"/>
      <c r="AK6731" s="307"/>
      <c r="AL6731" s="308"/>
    </row>
    <row r="6732" spans="34:38" ht="14.4">
      <c r="AH6732" s="306"/>
      <c r="AI6732" s="305"/>
      <c r="AJ6732" s="305"/>
      <c r="AK6732" s="307"/>
      <c r="AL6732" s="308"/>
    </row>
    <row r="6733" spans="34:38" ht="14.4">
      <c r="AH6733" s="306"/>
      <c r="AI6733" s="305"/>
      <c r="AJ6733" s="305"/>
      <c r="AK6733" s="307"/>
      <c r="AL6733" s="308"/>
    </row>
    <row r="6734" spans="34:38" ht="14.4">
      <c r="AH6734" s="306"/>
      <c r="AI6734" s="305"/>
      <c r="AJ6734" s="305"/>
      <c r="AK6734" s="307"/>
      <c r="AL6734" s="308"/>
    </row>
    <row r="6735" spans="34:38" ht="14.4">
      <c r="AH6735" s="306"/>
      <c r="AI6735" s="305"/>
      <c r="AJ6735" s="305"/>
      <c r="AK6735" s="307"/>
      <c r="AL6735" s="308"/>
    </row>
    <row r="6736" spans="34:38" ht="14.4">
      <c r="AH6736" s="306"/>
      <c r="AI6736" s="305"/>
      <c r="AJ6736" s="305"/>
      <c r="AK6736" s="307"/>
      <c r="AL6736" s="308"/>
    </row>
    <row r="6737" spans="34:38" ht="14.4">
      <c r="AH6737" s="306"/>
      <c r="AI6737" s="305"/>
      <c r="AJ6737" s="305"/>
      <c r="AK6737" s="307"/>
      <c r="AL6737" s="308"/>
    </row>
    <row r="6738" spans="34:38" ht="14.4">
      <c r="AH6738" s="306"/>
      <c r="AI6738" s="305"/>
      <c r="AJ6738" s="305"/>
      <c r="AK6738" s="307"/>
      <c r="AL6738" s="308"/>
    </row>
    <row r="6739" spans="34:38" ht="14.4">
      <c r="AH6739" s="306"/>
      <c r="AI6739" s="305"/>
      <c r="AJ6739" s="305"/>
      <c r="AK6739" s="307"/>
      <c r="AL6739" s="308"/>
    </row>
    <row r="6740" spans="34:38" ht="14.4">
      <c r="AH6740" s="306"/>
      <c r="AI6740" s="305"/>
      <c r="AJ6740" s="305"/>
      <c r="AK6740" s="307"/>
      <c r="AL6740" s="308"/>
    </row>
    <row r="6741" spans="34:38" ht="14.4">
      <c r="AH6741" s="306"/>
      <c r="AI6741" s="305"/>
      <c r="AJ6741" s="305"/>
      <c r="AK6741" s="307"/>
      <c r="AL6741" s="308"/>
    </row>
    <row r="6742" spans="34:38" ht="14.4">
      <c r="AH6742" s="306"/>
      <c r="AI6742" s="305"/>
      <c r="AJ6742" s="305"/>
      <c r="AK6742" s="307"/>
      <c r="AL6742" s="308"/>
    </row>
    <row r="6743" spans="34:38" ht="14.4">
      <c r="AH6743" s="306"/>
      <c r="AI6743" s="305"/>
      <c r="AJ6743" s="305"/>
      <c r="AK6743" s="307"/>
      <c r="AL6743" s="308"/>
    </row>
    <row r="6744" spans="34:38" ht="14.4">
      <c r="AH6744" s="306"/>
      <c r="AI6744" s="305"/>
      <c r="AJ6744" s="305"/>
      <c r="AK6744" s="307"/>
      <c r="AL6744" s="308"/>
    </row>
    <row r="6745" spans="34:38" ht="14.4">
      <c r="AH6745" s="306"/>
      <c r="AI6745" s="305"/>
      <c r="AJ6745" s="305"/>
      <c r="AK6745" s="307"/>
      <c r="AL6745" s="308"/>
    </row>
    <row r="6746" spans="34:38" ht="14.4">
      <c r="AH6746" s="306"/>
      <c r="AI6746" s="305"/>
      <c r="AJ6746" s="305"/>
      <c r="AK6746" s="307"/>
      <c r="AL6746" s="308"/>
    </row>
    <row r="6747" spans="34:38" ht="14.4">
      <c r="AH6747" s="306"/>
      <c r="AI6747" s="305"/>
      <c r="AJ6747" s="305"/>
      <c r="AK6747" s="307"/>
      <c r="AL6747" s="308"/>
    </row>
    <row r="6748" spans="34:38" ht="14.4">
      <c r="AH6748" s="306"/>
      <c r="AI6748" s="305"/>
      <c r="AJ6748" s="305"/>
      <c r="AK6748" s="307"/>
      <c r="AL6748" s="308"/>
    </row>
    <row r="6749" spans="34:38" ht="14.4">
      <c r="AH6749" s="306"/>
      <c r="AI6749" s="305"/>
      <c r="AJ6749" s="305"/>
      <c r="AK6749" s="307"/>
      <c r="AL6749" s="308"/>
    </row>
    <row r="6750" spans="34:38" ht="14.4">
      <c r="AH6750" s="306"/>
      <c r="AI6750" s="305"/>
      <c r="AJ6750" s="305"/>
      <c r="AK6750" s="307"/>
      <c r="AL6750" s="308"/>
    </row>
    <row r="6751" spans="34:38" ht="14.4">
      <c r="AH6751" s="306"/>
      <c r="AI6751" s="305"/>
      <c r="AJ6751" s="305"/>
      <c r="AK6751" s="307"/>
      <c r="AL6751" s="308"/>
    </row>
    <row r="6752" spans="34:38" ht="14.4">
      <c r="AH6752" s="306"/>
      <c r="AI6752" s="305"/>
      <c r="AJ6752" s="305"/>
      <c r="AK6752" s="307"/>
      <c r="AL6752" s="308"/>
    </row>
    <row r="6753" spans="34:38" ht="14.4">
      <c r="AH6753" s="306"/>
      <c r="AI6753" s="305"/>
      <c r="AJ6753" s="305"/>
      <c r="AK6753" s="307"/>
      <c r="AL6753" s="308"/>
    </row>
    <row r="6754" spans="34:38" ht="14.4">
      <c r="AH6754" s="306"/>
      <c r="AI6754" s="305"/>
      <c r="AJ6754" s="305"/>
      <c r="AK6754" s="307"/>
      <c r="AL6754" s="308"/>
    </row>
    <row r="6755" spans="34:38" ht="14.4">
      <c r="AH6755" s="306"/>
      <c r="AI6755" s="305"/>
      <c r="AJ6755" s="305"/>
      <c r="AK6755" s="307"/>
      <c r="AL6755" s="308"/>
    </row>
    <row r="6756" spans="34:38" ht="14.4">
      <c r="AH6756" s="306"/>
      <c r="AI6756" s="305"/>
      <c r="AJ6756" s="305"/>
      <c r="AK6756" s="307"/>
      <c r="AL6756" s="308"/>
    </row>
    <row r="6757" spans="34:38" ht="14.4">
      <c r="AH6757" s="306"/>
      <c r="AI6757" s="305"/>
      <c r="AJ6757" s="305"/>
      <c r="AK6757" s="307"/>
      <c r="AL6757" s="308"/>
    </row>
    <row r="6758" spans="34:38" ht="14.4">
      <c r="AH6758" s="306"/>
      <c r="AI6758" s="305"/>
      <c r="AJ6758" s="305"/>
      <c r="AK6758" s="307"/>
      <c r="AL6758" s="308"/>
    </row>
    <row r="6759" spans="34:38" ht="14.4">
      <c r="AH6759" s="306"/>
      <c r="AI6759" s="305"/>
      <c r="AJ6759" s="305"/>
      <c r="AK6759" s="307"/>
      <c r="AL6759" s="308"/>
    </row>
    <row r="6760" spans="34:38" ht="14.4">
      <c r="AH6760" s="306"/>
      <c r="AI6760" s="305"/>
      <c r="AJ6760" s="305"/>
      <c r="AK6760" s="307"/>
      <c r="AL6760" s="308"/>
    </row>
    <row r="6761" spans="34:38" ht="14.4">
      <c r="AH6761" s="306"/>
      <c r="AI6761" s="305"/>
      <c r="AJ6761" s="305"/>
      <c r="AK6761" s="307"/>
      <c r="AL6761" s="308"/>
    </row>
    <row r="6762" spans="34:38" ht="14.4">
      <c r="AH6762" s="306"/>
      <c r="AI6762" s="305"/>
      <c r="AJ6762" s="305"/>
      <c r="AK6762" s="307"/>
      <c r="AL6762" s="308"/>
    </row>
    <row r="6763" spans="34:38" ht="14.4">
      <c r="AH6763" s="306"/>
      <c r="AI6763" s="305"/>
      <c r="AJ6763" s="305"/>
      <c r="AK6763" s="307"/>
      <c r="AL6763" s="308"/>
    </row>
    <row r="6764" spans="34:38" ht="14.4">
      <c r="AH6764" s="306"/>
      <c r="AI6764" s="305"/>
      <c r="AJ6764" s="305"/>
      <c r="AK6764" s="307"/>
      <c r="AL6764" s="308"/>
    </row>
    <row r="6765" spans="34:38" ht="14.4">
      <c r="AH6765" s="306"/>
      <c r="AI6765" s="305"/>
      <c r="AJ6765" s="305"/>
      <c r="AK6765" s="307"/>
      <c r="AL6765" s="308"/>
    </row>
    <row r="6766" spans="34:38" ht="14.4">
      <c r="AH6766" s="306"/>
      <c r="AI6766" s="305"/>
      <c r="AJ6766" s="305"/>
      <c r="AK6766" s="307"/>
      <c r="AL6766" s="308"/>
    </row>
    <row r="6767" spans="34:38" ht="14.4">
      <c r="AH6767" s="306"/>
      <c r="AI6767" s="305"/>
      <c r="AJ6767" s="305"/>
      <c r="AK6767" s="307"/>
      <c r="AL6767" s="308"/>
    </row>
    <row r="6768" spans="34:38" ht="14.4">
      <c r="AH6768" s="306"/>
      <c r="AI6768" s="305"/>
      <c r="AJ6768" s="305"/>
      <c r="AK6768" s="307"/>
      <c r="AL6768" s="308"/>
    </row>
    <row r="6769" spans="34:38" ht="14.4">
      <c r="AH6769" s="306"/>
      <c r="AI6769" s="305"/>
      <c r="AJ6769" s="305"/>
      <c r="AK6769" s="307"/>
      <c r="AL6769" s="308"/>
    </row>
    <row r="6770" spans="34:38" ht="14.4">
      <c r="AH6770" s="306"/>
      <c r="AI6770" s="305"/>
      <c r="AJ6770" s="305"/>
      <c r="AK6770" s="307"/>
      <c r="AL6770" s="308"/>
    </row>
    <row r="6771" spans="34:38" ht="14.4">
      <c r="AH6771" s="306"/>
      <c r="AI6771" s="305"/>
      <c r="AJ6771" s="305"/>
      <c r="AK6771" s="307"/>
      <c r="AL6771" s="308"/>
    </row>
    <row r="6772" spans="34:38" ht="14.4">
      <c r="AH6772" s="306"/>
      <c r="AI6772" s="305"/>
      <c r="AJ6772" s="305"/>
      <c r="AK6772" s="307"/>
      <c r="AL6772" s="308"/>
    </row>
    <row r="6773" spans="34:38" ht="14.4">
      <c r="AH6773" s="306"/>
      <c r="AI6773" s="305"/>
      <c r="AJ6773" s="305"/>
      <c r="AK6773" s="307"/>
      <c r="AL6773" s="308"/>
    </row>
    <row r="6774" spans="34:38" ht="14.4">
      <c r="AH6774" s="306"/>
      <c r="AI6774" s="305"/>
      <c r="AJ6774" s="305"/>
      <c r="AK6774" s="307"/>
      <c r="AL6774" s="308"/>
    </row>
    <row r="6775" spans="34:38" ht="14.4">
      <c r="AH6775" s="306"/>
      <c r="AI6775" s="305"/>
      <c r="AJ6775" s="305"/>
      <c r="AK6775" s="307"/>
      <c r="AL6775" s="308"/>
    </row>
    <row r="6776" spans="34:38" ht="14.4">
      <c r="AH6776" s="306"/>
      <c r="AI6776" s="305"/>
      <c r="AJ6776" s="305"/>
      <c r="AK6776" s="307"/>
      <c r="AL6776" s="308"/>
    </row>
    <row r="6777" spans="34:38" ht="14.4">
      <c r="AH6777" s="306"/>
      <c r="AI6777" s="305"/>
      <c r="AJ6777" s="305"/>
      <c r="AK6777" s="307"/>
      <c r="AL6777" s="308"/>
    </row>
    <row r="6778" spans="34:38" ht="14.4">
      <c r="AH6778" s="306"/>
      <c r="AI6778" s="305"/>
      <c r="AJ6778" s="305"/>
      <c r="AK6778" s="307"/>
      <c r="AL6778" s="308"/>
    </row>
    <row r="6779" spans="34:38" ht="14.4">
      <c r="AH6779" s="306"/>
      <c r="AI6779" s="305"/>
      <c r="AJ6779" s="305"/>
      <c r="AK6779" s="307"/>
      <c r="AL6779" s="308"/>
    </row>
    <row r="6780" spans="34:38" ht="14.4">
      <c r="AH6780" s="306"/>
      <c r="AI6780" s="305"/>
      <c r="AJ6780" s="305"/>
      <c r="AK6780" s="307"/>
      <c r="AL6780" s="308"/>
    </row>
    <row r="6781" spans="34:38" ht="14.4">
      <c r="AH6781" s="306"/>
      <c r="AI6781" s="305"/>
      <c r="AJ6781" s="305"/>
      <c r="AK6781" s="307"/>
      <c r="AL6781" s="308"/>
    </row>
    <row r="6782" spans="34:38" ht="14.4">
      <c r="AH6782" s="306"/>
      <c r="AI6782" s="305"/>
      <c r="AJ6782" s="305"/>
      <c r="AK6782" s="307"/>
      <c r="AL6782" s="308"/>
    </row>
    <row r="6783" spans="34:38" ht="14.4">
      <c r="AH6783" s="306"/>
      <c r="AI6783" s="305"/>
      <c r="AJ6783" s="305"/>
      <c r="AK6783" s="307"/>
      <c r="AL6783" s="308"/>
    </row>
    <row r="6784" spans="34:38" ht="14.4">
      <c r="AH6784" s="306"/>
      <c r="AI6784" s="305"/>
      <c r="AJ6784" s="305"/>
      <c r="AK6784" s="307"/>
      <c r="AL6784" s="308"/>
    </row>
    <row r="6785" spans="34:38" ht="14.4">
      <c r="AH6785" s="306"/>
      <c r="AI6785" s="305"/>
      <c r="AJ6785" s="305"/>
      <c r="AK6785" s="307"/>
      <c r="AL6785" s="308"/>
    </row>
    <row r="6786" spans="34:38" ht="14.4">
      <c r="AH6786" s="306"/>
      <c r="AI6786" s="305"/>
      <c r="AJ6786" s="305"/>
      <c r="AK6786" s="307"/>
      <c r="AL6786" s="308"/>
    </row>
    <row r="6787" spans="34:38" ht="14.4">
      <c r="AH6787" s="306"/>
      <c r="AI6787" s="305"/>
      <c r="AJ6787" s="305"/>
      <c r="AK6787" s="307"/>
      <c r="AL6787" s="308"/>
    </row>
    <row r="6788" spans="34:38" ht="14.4">
      <c r="AH6788" s="306"/>
      <c r="AI6788" s="305"/>
      <c r="AJ6788" s="305"/>
      <c r="AK6788" s="307"/>
      <c r="AL6788" s="308"/>
    </row>
    <row r="6789" spans="34:38" ht="14.4">
      <c r="AH6789" s="306"/>
      <c r="AI6789" s="305"/>
      <c r="AJ6789" s="305"/>
      <c r="AK6789" s="307"/>
      <c r="AL6789" s="308"/>
    </row>
    <row r="6790" spans="34:38" ht="14.4">
      <c r="AH6790" s="306"/>
      <c r="AI6790" s="305"/>
      <c r="AJ6790" s="305"/>
      <c r="AK6790" s="307"/>
      <c r="AL6790" s="308"/>
    </row>
    <row r="6791" spans="34:38" ht="14.4">
      <c r="AH6791" s="306"/>
      <c r="AI6791" s="305"/>
      <c r="AJ6791" s="305"/>
      <c r="AK6791" s="307"/>
      <c r="AL6791" s="308"/>
    </row>
    <row r="6792" spans="34:38" ht="14.4">
      <c r="AH6792" s="306"/>
      <c r="AI6792" s="305"/>
      <c r="AJ6792" s="305"/>
      <c r="AK6792" s="307"/>
      <c r="AL6792" s="308"/>
    </row>
    <row r="6793" spans="34:38" ht="14.4">
      <c r="AH6793" s="306"/>
      <c r="AI6793" s="305"/>
      <c r="AJ6793" s="305"/>
      <c r="AK6793" s="307"/>
      <c r="AL6793" s="308"/>
    </row>
    <row r="6794" spans="34:38" ht="14.4">
      <c r="AH6794" s="306"/>
      <c r="AI6794" s="305"/>
      <c r="AJ6794" s="305"/>
      <c r="AK6794" s="307"/>
      <c r="AL6794" s="308"/>
    </row>
    <row r="6795" spans="34:38" ht="14.4">
      <c r="AH6795" s="306"/>
      <c r="AI6795" s="305"/>
      <c r="AJ6795" s="305"/>
      <c r="AK6795" s="307"/>
      <c r="AL6795" s="308"/>
    </row>
    <row r="6796" spans="34:38" ht="14.4">
      <c r="AH6796" s="306"/>
      <c r="AI6796" s="305"/>
      <c r="AJ6796" s="305"/>
      <c r="AK6796" s="307"/>
      <c r="AL6796" s="308"/>
    </row>
    <row r="6797" spans="34:38" ht="14.4">
      <c r="AH6797" s="306"/>
      <c r="AI6797" s="305"/>
      <c r="AJ6797" s="305"/>
      <c r="AK6797" s="307"/>
      <c r="AL6797" s="308"/>
    </row>
    <row r="6798" spans="34:38" ht="14.4">
      <c r="AH6798" s="306"/>
      <c r="AI6798" s="305"/>
      <c r="AJ6798" s="305"/>
      <c r="AK6798" s="307"/>
      <c r="AL6798" s="308"/>
    </row>
    <row r="6799" spans="34:38" ht="14.4">
      <c r="AH6799" s="306"/>
      <c r="AI6799" s="305"/>
      <c r="AJ6799" s="305"/>
      <c r="AK6799" s="307"/>
      <c r="AL6799" s="308"/>
    </row>
    <row r="6800" spans="34:38" ht="14.4">
      <c r="AH6800" s="306"/>
      <c r="AI6800" s="305"/>
      <c r="AJ6800" s="305"/>
      <c r="AK6800" s="307"/>
      <c r="AL6800" s="308"/>
    </row>
    <row r="6801" spans="34:38" ht="14.4">
      <c r="AH6801" s="306"/>
      <c r="AI6801" s="305"/>
      <c r="AJ6801" s="305"/>
      <c r="AK6801" s="307"/>
      <c r="AL6801" s="308"/>
    </row>
    <row r="6802" spans="34:38" ht="14.4">
      <c r="AH6802" s="306"/>
      <c r="AI6802" s="305"/>
      <c r="AJ6802" s="305"/>
      <c r="AK6802" s="307"/>
      <c r="AL6802" s="308"/>
    </row>
    <row r="6803" spans="34:38" ht="14.4">
      <c r="AH6803" s="306"/>
      <c r="AI6803" s="305"/>
      <c r="AJ6803" s="305"/>
      <c r="AK6803" s="307"/>
      <c r="AL6803" s="308"/>
    </row>
    <row r="6804" spans="34:38" ht="14.4">
      <c r="AH6804" s="306"/>
      <c r="AI6804" s="305"/>
      <c r="AJ6804" s="305"/>
      <c r="AK6804" s="307"/>
      <c r="AL6804" s="308"/>
    </row>
    <row r="6805" spans="34:38" ht="14.4">
      <c r="AH6805" s="306"/>
      <c r="AI6805" s="305"/>
      <c r="AJ6805" s="305"/>
      <c r="AK6805" s="307"/>
      <c r="AL6805" s="308"/>
    </row>
    <row r="6806" spans="34:38" ht="14.4">
      <c r="AH6806" s="306"/>
      <c r="AI6806" s="305"/>
      <c r="AJ6806" s="305"/>
      <c r="AK6806" s="307"/>
      <c r="AL6806" s="308"/>
    </row>
    <row r="6807" spans="34:38" ht="14.4">
      <c r="AH6807" s="306"/>
      <c r="AI6807" s="305"/>
      <c r="AJ6807" s="305"/>
      <c r="AK6807" s="307"/>
      <c r="AL6807" s="308"/>
    </row>
    <row r="6808" spans="34:38" ht="14.4">
      <c r="AH6808" s="306"/>
      <c r="AI6808" s="305"/>
      <c r="AJ6808" s="305"/>
      <c r="AK6808" s="307"/>
      <c r="AL6808" s="308"/>
    </row>
    <row r="6809" spans="34:38" ht="14.4">
      <c r="AH6809" s="306"/>
      <c r="AI6809" s="305"/>
      <c r="AJ6809" s="305"/>
      <c r="AK6809" s="307"/>
      <c r="AL6809" s="308"/>
    </row>
    <row r="6810" spans="34:38" ht="14.4">
      <c r="AH6810" s="306"/>
      <c r="AI6810" s="305"/>
      <c r="AJ6810" s="305"/>
      <c r="AK6810" s="307"/>
      <c r="AL6810" s="308"/>
    </row>
    <row r="6811" spans="34:38" ht="14.4">
      <c r="AH6811" s="306"/>
      <c r="AI6811" s="305"/>
      <c r="AJ6811" s="305"/>
      <c r="AK6811" s="307"/>
      <c r="AL6811" s="308"/>
    </row>
    <row r="6812" spans="34:38" ht="14.4">
      <c r="AH6812" s="306"/>
      <c r="AI6812" s="305"/>
      <c r="AJ6812" s="305"/>
      <c r="AK6812" s="307"/>
      <c r="AL6812" s="308"/>
    </row>
    <row r="6813" spans="34:38" ht="14.4">
      <c r="AH6813" s="306"/>
      <c r="AI6813" s="305"/>
      <c r="AJ6813" s="305"/>
      <c r="AK6813" s="307"/>
      <c r="AL6813" s="308"/>
    </row>
    <row r="6814" spans="34:38" ht="14.4">
      <c r="AH6814" s="306"/>
      <c r="AI6814" s="305"/>
      <c r="AJ6814" s="305"/>
      <c r="AK6814" s="307"/>
      <c r="AL6814" s="308"/>
    </row>
    <row r="6815" spans="34:38" ht="14.4">
      <c r="AH6815" s="306"/>
      <c r="AI6815" s="305"/>
      <c r="AJ6815" s="305"/>
      <c r="AK6815" s="307"/>
      <c r="AL6815" s="308"/>
    </row>
    <row r="6816" spans="34:38" ht="14.4">
      <c r="AH6816" s="306"/>
      <c r="AI6816" s="305"/>
      <c r="AJ6816" s="305"/>
      <c r="AK6816" s="307"/>
      <c r="AL6816" s="308"/>
    </row>
    <row r="6817" spans="34:38" ht="14.4">
      <c r="AH6817" s="306"/>
      <c r="AI6817" s="305"/>
      <c r="AJ6817" s="305"/>
      <c r="AK6817" s="307"/>
      <c r="AL6817" s="308"/>
    </row>
    <row r="6818" spans="34:38" ht="14.4">
      <c r="AH6818" s="306"/>
      <c r="AI6818" s="305"/>
      <c r="AJ6818" s="305"/>
      <c r="AK6818" s="307"/>
      <c r="AL6818" s="308"/>
    </row>
    <row r="6819" spans="34:38" ht="14.4">
      <c r="AH6819" s="306"/>
      <c r="AI6819" s="305"/>
      <c r="AJ6819" s="305"/>
      <c r="AK6819" s="307"/>
      <c r="AL6819" s="308"/>
    </row>
    <row r="6820" spans="34:38" ht="14.4">
      <c r="AH6820" s="306"/>
      <c r="AI6820" s="305"/>
      <c r="AJ6820" s="305"/>
      <c r="AK6820" s="307"/>
      <c r="AL6820" s="308"/>
    </row>
    <row r="6821" spans="34:38" ht="14.4">
      <c r="AH6821" s="306"/>
      <c r="AI6821" s="305"/>
      <c r="AJ6821" s="305"/>
      <c r="AK6821" s="307"/>
      <c r="AL6821" s="308"/>
    </row>
    <row r="6822" spans="34:38" ht="14.4">
      <c r="AH6822" s="306"/>
      <c r="AI6822" s="305"/>
      <c r="AJ6822" s="305"/>
      <c r="AK6822" s="307"/>
      <c r="AL6822" s="308"/>
    </row>
    <row r="6823" spans="34:38" ht="14.4">
      <c r="AH6823" s="306"/>
      <c r="AI6823" s="305"/>
      <c r="AJ6823" s="305"/>
      <c r="AK6823" s="307"/>
      <c r="AL6823" s="308"/>
    </row>
    <row r="6824" spans="34:38" ht="14.4">
      <c r="AH6824" s="306"/>
      <c r="AI6824" s="305"/>
      <c r="AJ6824" s="305"/>
      <c r="AK6824" s="307"/>
      <c r="AL6824" s="308"/>
    </row>
    <row r="6825" spans="34:38" ht="14.4">
      <c r="AH6825" s="306"/>
      <c r="AI6825" s="305"/>
      <c r="AJ6825" s="305"/>
      <c r="AK6825" s="307"/>
      <c r="AL6825" s="308"/>
    </row>
    <row r="6826" spans="34:38" ht="14.4">
      <c r="AH6826" s="306"/>
      <c r="AI6826" s="305"/>
      <c r="AJ6826" s="305"/>
      <c r="AK6826" s="307"/>
      <c r="AL6826" s="308"/>
    </row>
    <row r="6827" spans="34:38" ht="14.4">
      <c r="AH6827" s="306"/>
      <c r="AI6827" s="305"/>
      <c r="AJ6827" s="305"/>
      <c r="AK6827" s="307"/>
      <c r="AL6827" s="308"/>
    </row>
    <row r="6828" spans="34:38" ht="14.4">
      <c r="AH6828" s="306"/>
      <c r="AI6828" s="305"/>
      <c r="AJ6828" s="305"/>
      <c r="AK6828" s="307"/>
      <c r="AL6828" s="308"/>
    </row>
    <row r="6829" spans="34:38" ht="14.4">
      <c r="AH6829" s="306"/>
      <c r="AI6829" s="305"/>
      <c r="AJ6829" s="305"/>
      <c r="AK6829" s="307"/>
      <c r="AL6829" s="308"/>
    </row>
    <row r="6830" spans="34:38" ht="14.4">
      <c r="AH6830" s="306"/>
      <c r="AI6830" s="305"/>
      <c r="AJ6830" s="305"/>
      <c r="AK6830" s="307"/>
      <c r="AL6830" s="308"/>
    </row>
    <row r="6831" spans="34:38" ht="14.4">
      <c r="AH6831" s="306"/>
      <c r="AI6831" s="305"/>
      <c r="AJ6831" s="305"/>
      <c r="AK6831" s="307"/>
      <c r="AL6831" s="308"/>
    </row>
    <row r="6832" spans="34:38" ht="14.4">
      <c r="AH6832" s="306"/>
      <c r="AI6832" s="305"/>
      <c r="AJ6832" s="305"/>
      <c r="AK6832" s="307"/>
      <c r="AL6832" s="308"/>
    </row>
    <row r="6833" spans="34:38" ht="14.4">
      <c r="AH6833" s="306"/>
      <c r="AI6833" s="305"/>
      <c r="AJ6833" s="305"/>
      <c r="AK6833" s="307"/>
      <c r="AL6833" s="308"/>
    </row>
    <row r="6834" spans="34:38" ht="14.4">
      <c r="AH6834" s="306"/>
      <c r="AI6834" s="305"/>
      <c r="AJ6834" s="305"/>
      <c r="AK6834" s="307"/>
      <c r="AL6834" s="308"/>
    </row>
    <row r="6835" spans="34:38" ht="14.4">
      <c r="AH6835" s="306"/>
      <c r="AI6835" s="305"/>
      <c r="AJ6835" s="305"/>
      <c r="AK6835" s="307"/>
      <c r="AL6835" s="308"/>
    </row>
    <row r="6836" spans="34:38" ht="14.4">
      <c r="AH6836" s="306"/>
      <c r="AI6836" s="305"/>
      <c r="AJ6836" s="305"/>
      <c r="AK6836" s="307"/>
      <c r="AL6836" s="308"/>
    </row>
    <row r="6837" spans="34:38" ht="14.4">
      <c r="AH6837" s="306"/>
      <c r="AI6837" s="305"/>
      <c r="AJ6837" s="305"/>
      <c r="AK6837" s="307"/>
      <c r="AL6837" s="308"/>
    </row>
    <row r="6838" spans="34:38" ht="14.4">
      <c r="AH6838" s="306"/>
      <c r="AI6838" s="305"/>
      <c r="AJ6838" s="305"/>
      <c r="AK6838" s="307"/>
      <c r="AL6838" s="308"/>
    </row>
    <row r="6839" spans="34:38" ht="14.4">
      <c r="AH6839" s="306"/>
      <c r="AI6839" s="305"/>
      <c r="AJ6839" s="305"/>
      <c r="AK6839" s="307"/>
      <c r="AL6839" s="308"/>
    </row>
    <row r="6840" spans="34:38" ht="14.4">
      <c r="AH6840" s="306"/>
      <c r="AI6840" s="305"/>
      <c r="AJ6840" s="305"/>
      <c r="AK6840" s="307"/>
      <c r="AL6840" s="308"/>
    </row>
    <row r="6841" spans="34:38" ht="14.4">
      <c r="AH6841" s="306"/>
      <c r="AI6841" s="305"/>
      <c r="AJ6841" s="305"/>
      <c r="AK6841" s="307"/>
      <c r="AL6841" s="308"/>
    </row>
    <row r="6842" spans="34:38" ht="14.4">
      <c r="AH6842" s="306"/>
      <c r="AI6842" s="305"/>
      <c r="AJ6842" s="305"/>
      <c r="AK6842" s="307"/>
      <c r="AL6842" s="308"/>
    </row>
    <row r="6843" spans="34:38" ht="14.4">
      <c r="AH6843" s="306"/>
      <c r="AI6843" s="305"/>
      <c r="AJ6843" s="305"/>
      <c r="AK6843" s="307"/>
      <c r="AL6843" s="308"/>
    </row>
    <row r="6844" spans="34:38" ht="14.4">
      <c r="AH6844" s="306"/>
      <c r="AI6844" s="305"/>
      <c r="AJ6844" s="305"/>
      <c r="AK6844" s="307"/>
      <c r="AL6844" s="308"/>
    </row>
    <row r="6845" spans="34:38" ht="14.4">
      <c r="AH6845" s="306"/>
      <c r="AI6845" s="305"/>
      <c r="AJ6845" s="305"/>
      <c r="AK6845" s="307"/>
      <c r="AL6845" s="308"/>
    </row>
    <row r="6846" spans="34:38" ht="14.4">
      <c r="AH6846" s="306"/>
      <c r="AI6846" s="305"/>
      <c r="AJ6846" s="305"/>
      <c r="AK6846" s="307"/>
      <c r="AL6846" s="308"/>
    </row>
    <row r="6847" spans="34:38" ht="14.4">
      <c r="AH6847" s="306"/>
      <c r="AI6847" s="305"/>
      <c r="AJ6847" s="305"/>
      <c r="AK6847" s="307"/>
      <c r="AL6847" s="308"/>
    </row>
    <row r="6848" spans="34:38" ht="14.4">
      <c r="AH6848" s="306"/>
      <c r="AI6848" s="305"/>
      <c r="AJ6848" s="305"/>
      <c r="AK6848" s="307"/>
      <c r="AL6848" s="308"/>
    </row>
    <row r="6849" spans="34:38" ht="14.4">
      <c r="AH6849" s="306"/>
      <c r="AI6849" s="305"/>
      <c r="AJ6849" s="305"/>
      <c r="AK6849" s="307"/>
      <c r="AL6849" s="308"/>
    </row>
    <row r="6850" spans="34:38" ht="14.4">
      <c r="AH6850" s="306"/>
      <c r="AI6850" s="305"/>
      <c r="AJ6850" s="305"/>
      <c r="AK6850" s="307"/>
      <c r="AL6850" s="308"/>
    </row>
    <row r="6851" spans="34:38" ht="14.4">
      <c r="AH6851" s="306"/>
      <c r="AI6851" s="305"/>
      <c r="AJ6851" s="305"/>
      <c r="AK6851" s="307"/>
      <c r="AL6851" s="308"/>
    </row>
    <row r="6852" spans="34:38" ht="14.4">
      <c r="AH6852" s="306"/>
      <c r="AI6852" s="305"/>
      <c r="AJ6852" s="305"/>
      <c r="AK6852" s="307"/>
      <c r="AL6852" s="308"/>
    </row>
    <row r="6853" spans="34:38" ht="14.4">
      <c r="AH6853" s="306"/>
      <c r="AI6853" s="305"/>
      <c r="AJ6853" s="305"/>
      <c r="AK6853" s="307"/>
      <c r="AL6853" s="308"/>
    </row>
    <row r="6854" spans="34:38" ht="14.4">
      <c r="AH6854" s="306"/>
      <c r="AI6854" s="305"/>
      <c r="AJ6854" s="305"/>
      <c r="AK6854" s="307"/>
      <c r="AL6854" s="308"/>
    </row>
    <row r="6855" spans="34:38" ht="14.4">
      <c r="AH6855" s="306"/>
      <c r="AI6855" s="305"/>
      <c r="AJ6855" s="305"/>
      <c r="AK6855" s="307"/>
      <c r="AL6855" s="308"/>
    </row>
    <row r="6856" spans="34:38" ht="14.4">
      <c r="AH6856" s="306"/>
      <c r="AI6856" s="305"/>
      <c r="AJ6856" s="305"/>
      <c r="AK6856" s="307"/>
      <c r="AL6856" s="308"/>
    </row>
    <row r="6857" spans="34:38" ht="14.4">
      <c r="AH6857" s="306"/>
      <c r="AI6857" s="305"/>
      <c r="AJ6857" s="305"/>
      <c r="AK6857" s="307"/>
      <c r="AL6857" s="308"/>
    </row>
    <row r="6858" spans="34:38" ht="14.4">
      <c r="AH6858" s="306"/>
      <c r="AI6858" s="305"/>
      <c r="AJ6858" s="305"/>
      <c r="AK6858" s="307"/>
      <c r="AL6858" s="308"/>
    </row>
    <row r="6859" spans="34:38" ht="14.4">
      <c r="AH6859" s="306"/>
      <c r="AI6859" s="305"/>
      <c r="AJ6859" s="305"/>
      <c r="AK6859" s="307"/>
      <c r="AL6859" s="308"/>
    </row>
    <row r="6860" spans="34:38" ht="14.4">
      <c r="AH6860" s="306"/>
      <c r="AI6860" s="305"/>
      <c r="AJ6860" s="305"/>
      <c r="AK6860" s="307"/>
      <c r="AL6860" s="308"/>
    </row>
    <row r="6861" spans="34:38" ht="14.4">
      <c r="AH6861" s="306"/>
      <c r="AI6861" s="305"/>
      <c r="AJ6861" s="305"/>
      <c r="AK6861" s="307"/>
      <c r="AL6861" s="308"/>
    </row>
    <row r="6862" spans="34:38" ht="14.4">
      <c r="AH6862" s="306"/>
      <c r="AI6862" s="305"/>
      <c r="AJ6862" s="305"/>
      <c r="AK6862" s="307"/>
      <c r="AL6862" s="308"/>
    </row>
    <row r="6863" spans="34:38" ht="14.4">
      <c r="AH6863" s="306"/>
      <c r="AI6863" s="305"/>
      <c r="AJ6863" s="305"/>
      <c r="AK6863" s="307"/>
      <c r="AL6863" s="308"/>
    </row>
    <row r="6864" spans="34:38" ht="14.4">
      <c r="AH6864" s="306"/>
      <c r="AI6864" s="305"/>
      <c r="AJ6864" s="305"/>
      <c r="AK6864" s="307"/>
      <c r="AL6864" s="308"/>
    </row>
    <row r="6865" spans="34:38" ht="14.4">
      <c r="AH6865" s="306"/>
      <c r="AI6865" s="305"/>
      <c r="AJ6865" s="305"/>
      <c r="AK6865" s="307"/>
      <c r="AL6865" s="308"/>
    </row>
    <row r="6866" spans="34:38" ht="14.4">
      <c r="AH6866" s="306"/>
      <c r="AI6866" s="305"/>
      <c r="AJ6866" s="305"/>
      <c r="AK6866" s="307"/>
      <c r="AL6866" s="308"/>
    </row>
    <row r="6867" spans="34:38" ht="14.4">
      <c r="AH6867" s="306"/>
      <c r="AI6867" s="305"/>
      <c r="AJ6867" s="305"/>
      <c r="AK6867" s="307"/>
      <c r="AL6867" s="308"/>
    </row>
    <row r="6868" spans="34:38" ht="14.4">
      <c r="AH6868" s="306"/>
      <c r="AI6868" s="305"/>
      <c r="AJ6868" s="305"/>
      <c r="AK6868" s="307"/>
      <c r="AL6868" s="308"/>
    </row>
    <row r="6869" spans="34:38" ht="14.4">
      <c r="AH6869" s="306"/>
      <c r="AI6869" s="305"/>
      <c r="AJ6869" s="305"/>
      <c r="AK6869" s="307"/>
      <c r="AL6869" s="308"/>
    </row>
    <row r="6870" spans="34:38" ht="14.4">
      <c r="AH6870" s="306"/>
      <c r="AI6870" s="305"/>
      <c r="AJ6870" s="305"/>
      <c r="AK6870" s="307"/>
      <c r="AL6870" s="308"/>
    </row>
    <row r="6871" spans="34:38" ht="14.4">
      <c r="AH6871" s="306"/>
      <c r="AI6871" s="305"/>
      <c r="AJ6871" s="305"/>
      <c r="AK6871" s="307"/>
      <c r="AL6871" s="308"/>
    </row>
    <row r="6872" spans="34:38" ht="14.4">
      <c r="AH6872" s="306"/>
      <c r="AI6872" s="305"/>
      <c r="AJ6872" s="305"/>
      <c r="AK6872" s="307"/>
      <c r="AL6872" s="308"/>
    </row>
    <row r="6873" spans="34:38" ht="14.4">
      <c r="AH6873" s="306"/>
      <c r="AI6873" s="305"/>
      <c r="AJ6873" s="305"/>
      <c r="AK6873" s="307"/>
      <c r="AL6873" s="308"/>
    </row>
    <row r="6874" spans="34:38" ht="14.4">
      <c r="AH6874" s="306"/>
      <c r="AI6874" s="305"/>
      <c r="AJ6874" s="305"/>
      <c r="AK6874" s="307"/>
      <c r="AL6874" s="308"/>
    </row>
    <row r="6875" spans="34:38" ht="14.4">
      <c r="AH6875" s="306"/>
      <c r="AI6875" s="305"/>
      <c r="AJ6875" s="305"/>
      <c r="AK6875" s="307"/>
      <c r="AL6875" s="308"/>
    </row>
    <row r="6876" spans="34:38" ht="14.4">
      <c r="AH6876" s="306"/>
      <c r="AI6876" s="305"/>
      <c r="AJ6876" s="305"/>
      <c r="AK6876" s="307"/>
      <c r="AL6876" s="308"/>
    </row>
    <row r="6877" spans="34:38" ht="14.4">
      <c r="AH6877" s="306"/>
      <c r="AI6877" s="305"/>
      <c r="AJ6877" s="305"/>
      <c r="AK6877" s="307"/>
      <c r="AL6877" s="308"/>
    </row>
    <row r="6878" spans="34:38" ht="14.4">
      <c r="AH6878" s="306"/>
      <c r="AI6878" s="305"/>
      <c r="AJ6878" s="305"/>
      <c r="AK6878" s="307"/>
      <c r="AL6878" s="308"/>
    </row>
    <row r="6879" spans="34:38" ht="14.4">
      <c r="AH6879" s="306"/>
      <c r="AI6879" s="305"/>
      <c r="AJ6879" s="305"/>
      <c r="AK6879" s="307"/>
      <c r="AL6879" s="308"/>
    </row>
    <row r="6880" spans="34:38" ht="14.4">
      <c r="AH6880" s="306"/>
      <c r="AI6880" s="305"/>
      <c r="AJ6880" s="305"/>
      <c r="AK6880" s="307"/>
      <c r="AL6880" s="308"/>
    </row>
    <row r="6881" spans="34:38" ht="14.4">
      <c r="AH6881" s="306"/>
      <c r="AI6881" s="305"/>
      <c r="AJ6881" s="305"/>
      <c r="AK6881" s="307"/>
      <c r="AL6881" s="308"/>
    </row>
    <row r="6882" spans="34:38" ht="14.4">
      <c r="AH6882" s="306"/>
      <c r="AI6882" s="305"/>
      <c r="AJ6882" s="305"/>
      <c r="AK6882" s="307"/>
      <c r="AL6882" s="308"/>
    </row>
    <row r="6883" spans="34:38" ht="14.4">
      <c r="AH6883" s="306"/>
      <c r="AI6883" s="305"/>
      <c r="AJ6883" s="305"/>
      <c r="AK6883" s="307"/>
      <c r="AL6883" s="308"/>
    </row>
    <row r="6884" spans="34:38" ht="14.4">
      <c r="AH6884" s="306"/>
      <c r="AI6884" s="305"/>
      <c r="AJ6884" s="305"/>
      <c r="AK6884" s="307"/>
      <c r="AL6884" s="308"/>
    </row>
    <row r="6885" spans="34:38" ht="14.4">
      <c r="AH6885" s="306"/>
      <c r="AI6885" s="305"/>
      <c r="AJ6885" s="305"/>
      <c r="AK6885" s="307"/>
      <c r="AL6885" s="308"/>
    </row>
    <row r="6886" spans="34:38" ht="14.4">
      <c r="AH6886" s="306"/>
      <c r="AI6886" s="305"/>
      <c r="AJ6886" s="305"/>
      <c r="AK6886" s="307"/>
      <c r="AL6886" s="308"/>
    </row>
    <row r="6887" spans="34:38" ht="14.4">
      <c r="AH6887" s="306"/>
      <c r="AI6887" s="305"/>
      <c r="AJ6887" s="305"/>
      <c r="AK6887" s="307"/>
      <c r="AL6887" s="308"/>
    </row>
    <row r="6888" spans="34:38" ht="14.4">
      <c r="AH6888" s="306"/>
      <c r="AI6888" s="305"/>
      <c r="AJ6888" s="305"/>
      <c r="AK6888" s="307"/>
      <c r="AL6888" s="308"/>
    </row>
    <row r="6889" spans="34:38" ht="14.4">
      <c r="AH6889" s="306"/>
      <c r="AI6889" s="305"/>
      <c r="AJ6889" s="305"/>
      <c r="AK6889" s="307"/>
      <c r="AL6889" s="308"/>
    </row>
    <row r="6890" spans="34:38" ht="14.4">
      <c r="AH6890" s="306"/>
      <c r="AI6890" s="305"/>
      <c r="AJ6890" s="305"/>
      <c r="AK6890" s="307"/>
      <c r="AL6890" s="308"/>
    </row>
    <row r="6891" spans="34:38" ht="14.4">
      <c r="AH6891" s="306"/>
      <c r="AI6891" s="305"/>
      <c r="AJ6891" s="305"/>
      <c r="AK6891" s="307"/>
      <c r="AL6891" s="308"/>
    </row>
    <row r="6892" spans="34:38" ht="14.4">
      <c r="AH6892" s="306"/>
      <c r="AI6892" s="305"/>
      <c r="AJ6892" s="305"/>
      <c r="AK6892" s="307"/>
      <c r="AL6892" s="308"/>
    </row>
    <row r="6893" spans="34:38" ht="14.4">
      <c r="AH6893" s="306"/>
      <c r="AI6893" s="305"/>
      <c r="AJ6893" s="305"/>
      <c r="AK6893" s="307"/>
      <c r="AL6893" s="308"/>
    </row>
    <row r="6894" spans="34:38" ht="14.4">
      <c r="AH6894" s="306"/>
      <c r="AI6894" s="305"/>
      <c r="AJ6894" s="305"/>
      <c r="AK6894" s="307"/>
      <c r="AL6894" s="308"/>
    </row>
    <row r="6895" spans="34:38" ht="14.4">
      <c r="AH6895" s="306"/>
      <c r="AI6895" s="305"/>
      <c r="AJ6895" s="305"/>
      <c r="AK6895" s="307"/>
      <c r="AL6895" s="308"/>
    </row>
    <row r="6896" spans="34:38" ht="14.4">
      <c r="AH6896" s="306"/>
      <c r="AI6896" s="305"/>
      <c r="AJ6896" s="305"/>
      <c r="AK6896" s="307"/>
      <c r="AL6896" s="308"/>
    </row>
    <row r="6897" spans="34:38" ht="14.4">
      <c r="AH6897" s="306"/>
      <c r="AI6897" s="305"/>
      <c r="AJ6897" s="305"/>
      <c r="AK6897" s="307"/>
      <c r="AL6897" s="308"/>
    </row>
    <row r="6898" spans="34:38" ht="14.4">
      <c r="AH6898" s="306"/>
      <c r="AI6898" s="305"/>
      <c r="AJ6898" s="305"/>
      <c r="AK6898" s="307"/>
      <c r="AL6898" s="308"/>
    </row>
    <row r="6899" spans="34:38" ht="14.4">
      <c r="AH6899" s="306"/>
      <c r="AI6899" s="305"/>
      <c r="AJ6899" s="305"/>
      <c r="AK6899" s="307"/>
      <c r="AL6899" s="308"/>
    </row>
    <row r="6900" spans="34:38" ht="14.4">
      <c r="AH6900" s="306"/>
      <c r="AI6900" s="305"/>
      <c r="AJ6900" s="305"/>
      <c r="AK6900" s="307"/>
      <c r="AL6900" s="308"/>
    </row>
    <row r="6901" spans="34:38" ht="14.4">
      <c r="AH6901" s="306"/>
      <c r="AI6901" s="305"/>
      <c r="AJ6901" s="305"/>
      <c r="AK6901" s="307"/>
      <c r="AL6901" s="308"/>
    </row>
    <row r="6902" spans="34:38" ht="14.4">
      <c r="AH6902" s="306"/>
      <c r="AI6902" s="305"/>
      <c r="AJ6902" s="305"/>
      <c r="AK6902" s="307"/>
      <c r="AL6902" s="308"/>
    </row>
    <row r="6903" spans="34:38" ht="14.4">
      <c r="AH6903" s="306"/>
      <c r="AI6903" s="305"/>
      <c r="AJ6903" s="305"/>
      <c r="AK6903" s="307"/>
      <c r="AL6903" s="308"/>
    </row>
    <row r="6904" spans="34:38" ht="14.4">
      <c r="AH6904" s="306"/>
      <c r="AI6904" s="305"/>
      <c r="AJ6904" s="305"/>
      <c r="AK6904" s="307"/>
      <c r="AL6904" s="308"/>
    </row>
    <row r="6905" spans="34:38" ht="14.4">
      <c r="AH6905" s="306"/>
      <c r="AI6905" s="305"/>
      <c r="AJ6905" s="305"/>
      <c r="AK6905" s="307"/>
      <c r="AL6905" s="308"/>
    </row>
    <row r="6906" spans="34:38" ht="14.4">
      <c r="AH6906" s="306"/>
      <c r="AI6906" s="305"/>
      <c r="AJ6906" s="305"/>
      <c r="AK6906" s="307"/>
      <c r="AL6906" s="308"/>
    </row>
    <row r="6907" spans="34:38" ht="14.4">
      <c r="AH6907" s="306"/>
      <c r="AI6907" s="305"/>
      <c r="AJ6907" s="305"/>
      <c r="AK6907" s="307"/>
      <c r="AL6907" s="308"/>
    </row>
    <row r="6908" spans="34:38" ht="14.4">
      <c r="AH6908" s="306"/>
      <c r="AI6908" s="305"/>
      <c r="AJ6908" s="305"/>
      <c r="AK6908" s="307"/>
      <c r="AL6908" s="308"/>
    </row>
    <row r="6909" spans="34:38" ht="14.4">
      <c r="AH6909" s="306"/>
      <c r="AI6909" s="305"/>
      <c r="AJ6909" s="305"/>
      <c r="AK6909" s="307"/>
      <c r="AL6909" s="308"/>
    </row>
    <row r="6910" spans="34:38" ht="14.4">
      <c r="AH6910" s="306"/>
      <c r="AI6910" s="305"/>
      <c r="AJ6910" s="305"/>
      <c r="AK6910" s="307"/>
      <c r="AL6910" s="308"/>
    </row>
    <row r="6911" spans="34:38" ht="14.4">
      <c r="AH6911" s="306"/>
      <c r="AI6911" s="305"/>
      <c r="AJ6911" s="305"/>
      <c r="AK6911" s="307"/>
      <c r="AL6911" s="308"/>
    </row>
    <row r="6912" spans="34:38" ht="14.4">
      <c r="AH6912" s="306"/>
      <c r="AI6912" s="305"/>
      <c r="AJ6912" s="305"/>
      <c r="AK6912" s="307"/>
      <c r="AL6912" s="308"/>
    </row>
    <row r="6913" spans="34:38" ht="14.4">
      <c r="AH6913" s="306"/>
      <c r="AI6913" s="305"/>
      <c r="AJ6913" s="305"/>
      <c r="AK6913" s="307"/>
      <c r="AL6913" s="308"/>
    </row>
    <row r="6914" spans="34:38" ht="14.4">
      <c r="AH6914" s="306"/>
      <c r="AI6914" s="305"/>
      <c r="AJ6914" s="305"/>
      <c r="AK6914" s="307"/>
      <c r="AL6914" s="308"/>
    </row>
    <row r="6915" spans="34:38" ht="14.4">
      <c r="AH6915" s="306"/>
      <c r="AI6915" s="305"/>
      <c r="AJ6915" s="305"/>
      <c r="AK6915" s="307"/>
      <c r="AL6915" s="308"/>
    </row>
    <row r="6916" spans="34:38" ht="14.4">
      <c r="AH6916" s="306"/>
      <c r="AI6916" s="305"/>
      <c r="AJ6916" s="305"/>
      <c r="AK6916" s="307"/>
      <c r="AL6916" s="308"/>
    </row>
    <row r="6917" spans="34:38" ht="14.4">
      <c r="AH6917" s="306"/>
      <c r="AI6917" s="305"/>
      <c r="AJ6917" s="305"/>
      <c r="AK6917" s="307"/>
      <c r="AL6917" s="308"/>
    </row>
    <row r="6918" spans="34:38" ht="14.4">
      <c r="AH6918" s="306"/>
      <c r="AI6918" s="305"/>
      <c r="AJ6918" s="305"/>
      <c r="AK6918" s="307"/>
      <c r="AL6918" s="308"/>
    </row>
    <row r="6919" spans="34:38" ht="14.4">
      <c r="AH6919" s="306"/>
      <c r="AI6919" s="305"/>
      <c r="AJ6919" s="305"/>
      <c r="AK6919" s="307"/>
      <c r="AL6919" s="308"/>
    </row>
    <row r="6920" spans="34:38" ht="14.4">
      <c r="AH6920" s="306"/>
      <c r="AI6920" s="305"/>
      <c r="AJ6920" s="305"/>
      <c r="AK6920" s="307"/>
      <c r="AL6920" s="308"/>
    </row>
    <row r="6921" spans="34:38" ht="14.4">
      <c r="AH6921" s="306"/>
      <c r="AI6921" s="305"/>
      <c r="AJ6921" s="305"/>
      <c r="AK6921" s="307"/>
      <c r="AL6921" s="308"/>
    </row>
    <row r="6922" spans="34:38" ht="14.4">
      <c r="AH6922" s="306"/>
      <c r="AI6922" s="305"/>
      <c r="AJ6922" s="305"/>
      <c r="AK6922" s="307"/>
      <c r="AL6922" s="308"/>
    </row>
    <row r="6923" spans="34:38" ht="14.4">
      <c r="AH6923" s="306"/>
      <c r="AI6923" s="305"/>
      <c r="AJ6923" s="305"/>
      <c r="AK6923" s="307"/>
      <c r="AL6923" s="308"/>
    </row>
    <row r="6924" spans="34:38" ht="14.4">
      <c r="AH6924" s="306"/>
      <c r="AI6924" s="305"/>
      <c r="AJ6924" s="305"/>
      <c r="AK6924" s="307"/>
      <c r="AL6924" s="308"/>
    </row>
    <row r="6925" spans="34:38" ht="14.4">
      <c r="AH6925" s="306"/>
      <c r="AI6925" s="305"/>
      <c r="AJ6925" s="305"/>
      <c r="AK6925" s="307"/>
      <c r="AL6925" s="308"/>
    </row>
    <row r="6926" spans="34:38" ht="14.4">
      <c r="AH6926" s="306"/>
      <c r="AI6926" s="305"/>
      <c r="AJ6926" s="305"/>
      <c r="AK6926" s="307"/>
      <c r="AL6926" s="308"/>
    </row>
    <row r="6927" spans="34:38" ht="14.4">
      <c r="AH6927" s="306"/>
      <c r="AI6927" s="305"/>
      <c r="AJ6927" s="305"/>
      <c r="AK6927" s="307"/>
      <c r="AL6927" s="308"/>
    </row>
    <row r="6928" spans="34:38" ht="14.4">
      <c r="AH6928" s="306"/>
      <c r="AI6928" s="305"/>
      <c r="AJ6928" s="305"/>
      <c r="AK6928" s="307"/>
      <c r="AL6928" s="308"/>
    </row>
    <row r="6929" spans="34:38" ht="14.4">
      <c r="AH6929" s="306"/>
      <c r="AI6929" s="305"/>
      <c r="AJ6929" s="305"/>
      <c r="AK6929" s="307"/>
      <c r="AL6929" s="308"/>
    </row>
    <row r="6930" spans="34:38" ht="14.4">
      <c r="AH6930" s="306"/>
      <c r="AI6930" s="305"/>
      <c r="AJ6930" s="305"/>
      <c r="AK6930" s="307"/>
      <c r="AL6930" s="308"/>
    </row>
    <row r="6931" spans="34:38" ht="14.4">
      <c r="AH6931" s="306"/>
      <c r="AI6931" s="305"/>
      <c r="AJ6931" s="305"/>
      <c r="AK6931" s="307"/>
      <c r="AL6931" s="308"/>
    </row>
    <row r="6932" spans="34:38" ht="14.4">
      <c r="AH6932" s="306"/>
      <c r="AI6932" s="305"/>
      <c r="AJ6932" s="305"/>
      <c r="AK6932" s="307"/>
      <c r="AL6932" s="308"/>
    </row>
    <row r="6933" spans="34:38" ht="14.4">
      <c r="AH6933" s="306"/>
      <c r="AI6933" s="305"/>
      <c r="AJ6933" s="305"/>
      <c r="AK6933" s="307"/>
      <c r="AL6933" s="308"/>
    </row>
    <row r="6934" spans="34:38" ht="14.4">
      <c r="AH6934" s="306"/>
      <c r="AI6934" s="305"/>
      <c r="AJ6934" s="305"/>
      <c r="AK6934" s="307"/>
      <c r="AL6934" s="308"/>
    </row>
    <row r="6935" spans="34:38" ht="14.4">
      <c r="AH6935" s="306"/>
      <c r="AI6935" s="305"/>
      <c r="AJ6935" s="305"/>
      <c r="AK6935" s="307"/>
      <c r="AL6935" s="308"/>
    </row>
    <row r="6936" spans="34:38" ht="14.4">
      <c r="AH6936" s="306"/>
      <c r="AI6936" s="305"/>
      <c r="AJ6936" s="305"/>
      <c r="AK6936" s="307"/>
      <c r="AL6936" s="308"/>
    </row>
    <row r="6937" spans="34:38" ht="14.4">
      <c r="AH6937" s="306"/>
      <c r="AI6937" s="305"/>
      <c r="AJ6937" s="305"/>
      <c r="AK6937" s="307"/>
      <c r="AL6937" s="308"/>
    </row>
    <row r="6938" spans="34:38" ht="14.4">
      <c r="AH6938" s="306"/>
      <c r="AI6938" s="305"/>
      <c r="AJ6938" s="305"/>
      <c r="AK6938" s="307"/>
      <c r="AL6938" s="308"/>
    </row>
    <row r="6939" spans="34:38" ht="14.4">
      <c r="AH6939" s="306"/>
      <c r="AI6939" s="305"/>
      <c r="AJ6939" s="305"/>
      <c r="AK6939" s="307"/>
      <c r="AL6939" s="308"/>
    </row>
    <row r="6940" spans="34:38" ht="14.4">
      <c r="AH6940" s="306"/>
      <c r="AI6940" s="305"/>
      <c r="AJ6940" s="305"/>
      <c r="AK6940" s="307"/>
      <c r="AL6940" s="308"/>
    </row>
    <row r="6941" spans="34:38" ht="14.4">
      <c r="AH6941" s="306"/>
      <c r="AI6941" s="305"/>
      <c r="AJ6941" s="305"/>
      <c r="AK6941" s="307"/>
      <c r="AL6941" s="308"/>
    </row>
    <row r="6942" spans="34:38" ht="14.4">
      <c r="AH6942" s="306"/>
      <c r="AI6942" s="305"/>
      <c r="AJ6942" s="305"/>
      <c r="AK6942" s="307"/>
      <c r="AL6942" s="308"/>
    </row>
    <row r="6943" spans="34:38" ht="14.4">
      <c r="AH6943" s="306"/>
      <c r="AI6943" s="305"/>
      <c r="AJ6943" s="305"/>
      <c r="AK6943" s="307"/>
      <c r="AL6943" s="308"/>
    </row>
    <row r="6944" spans="34:38" ht="14.4">
      <c r="AH6944" s="306"/>
      <c r="AI6944" s="305"/>
      <c r="AJ6944" s="305"/>
      <c r="AK6944" s="307"/>
      <c r="AL6944" s="308"/>
    </row>
    <row r="6945" spans="34:38" ht="14.4">
      <c r="AH6945" s="306"/>
      <c r="AI6945" s="305"/>
      <c r="AJ6945" s="305"/>
      <c r="AK6945" s="307"/>
      <c r="AL6945" s="308"/>
    </row>
    <row r="6946" spans="34:38" ht="14.4">
      <c r="AH6946" s="306"/>
      <c r="AI6946" s="305"/>
      <c r="AJ6946" s="305"/>
      <c r="AK6946" s="307"/>
      <c r="AL6946" s="308"/>
    </row>
    <row r="6947" spans="34:38" ht="14.4">
      <c r="AH6947" s="306"/>
      <c r="AI6947" s="305"/>
      <c r="AJ6947" s="305"/>
      <c r="AK6947" s="307"/>
      <c r="AL6947" s="308"/>
    </row>
    <row r="6948" spans="34:38" ht="14.4">
      <c r="AH6948" s="306"/>
      <c r="AI6948" s="305"/>
      <c r="AJ6948" s="305"/>
      <c r="AK6948" s="307"/>
      <c r="AL6948" s="308"/>
    </row>
    <row r="6949" spans="34:38" ht="14.4">
      <c r="AH6949" s="306"/>
      <c r="AI6949" s="305"/>
      <c r="AJ6949" s="305"/>
      <c r="AK6949" s="307"/>
      <c r="AL6949" s="308"/>
    </row>
    <row r="6950" spans="34:38" ht="14.4">
      <c r="AH6950" s="306"/>
      <c r="AI6950" s="305"/>
      <c r="AJ6950" s="305"/>
      <c r="AK6950" s="307"/>
      <c r="AL6950" s="308"/>
    </row>
    <row r="6951" spans="34:38" ht="14.4">
      <c r="AH6951" s="306"/>
      <c r="AI6951" s="305"/>
      <c r="AJ6951" s="305"/>
      <c r="AK6951" s="307"/>
      <c r="AL6951" s="308"/>
    </row>
    <row r="6952" spans="34:38" ht="14.4">
      <c r="AH6952" s="306"/>
      <c r="AI6952" s="305"/>
      <c r="AJ6952" s="305"/>
      <c r="AK6952" s="307"/>
      <c r="AL6952" s="308"/>
    </row>
    <row r="6953" spans="34:38" ht="14.4">
      <c r="AH6953" s="306"/>
      <c r="AI6953" s="305"/>
      <c r="AJ6953" s="305"/>
      <c r="AK6953" s="307"/>
      <c r="AL6953" s="308"/>
    </row>
    <row r="6954" spans="34:38" ht="14.4">
      <c r="AH6954" s="306"/>
      <c r="AI6954" s="305"/>
      <c r="AJ6954" s="305"/>
      <c r="AK6954" s="307"/>
      <c r="AL6954" s="308"/>
    </row>
    <row r="6955" spans="34:38" ht="14.4">
      <c r="AH6955" s="306"/>
      <c r="AI6955" s="305"/>
      <c r="AJ6955" s="305"/>
      <c r="AK6955" s="307"/>
      <c r="AL6955" s="308"/>
    </row>
    <row r="6956" spans="34:38" ht="14.4">
      <c r="AH6956" s="306"/>
      <c r="AI6956" s="305"/>
      <c r="AJ6956" s="305"/>
      <c r="AK6956" s="307"/>
      <c r="AL6956" s="308"/>
    </row>
    <row r="6957" spans="34:38" ht="14.4">
      <c r="AH6957" s="306"/>
      <c r="AI6957" s="305"/>
      <c r="AJ6957" s="305"/>
      <c r="AK6957" s="307"/>
      <c r="AL6957" s="308"/>
    </row>
    <row r="6958" spans="34:38" ht="14.4">
      <c r="AH6958" s="306"/>
      <c r="AI6958" s="305"/>
      <c r="AJ6958" s="305"/>
      <c r="AK6958" s="307"/>
      <c r="AL6958" s="308"/>
    </row>
    <row r="6959" spans="34:38" ht="14.4">
      <c r="AH6959" s="306"/>
      <c r="AI6959" s="305"/>
      <c r="AJ6959" s="305"/>
      <c r="AK6959" s="307"/>
      <c r="AL6959" s="308"/>
    </row>
    <row r="6960" spans="34:38" ht="14.4">
      <c r="AH6960" s="306"/>
      <c r="AI6960" s="305"/>
      <c r="AJ6960" s="305"/>
      <c r="AK6960" s="307"/>
      <c r="AL6960" s="308"/>
    </row>
    <row r="6961" spans="34:38" ht="14.4">
      <c r="AH6961" s="306"/>
      <c r="AI6961" s="305"/>
      <c r="AJ6961" s="305"/>
      <c r="AK6961" s="307"/>
      <c r="AL6961" s="308"/>
    </row>
    <row r="6962" spans="34:38" ht="14.4">
      <c r="AH6962" s="306"/>
      <c r="AI6962" s="305"/>
      <c r="AJ6962" s="305"/>
      <c r="AK6962" s="307"/>
      <c r="AL6962" s="308"/>
    </row>
    <row r="6963" spans="34:38" ht="14.4">
      <c r="AH6963" s="306"/>
      <c r="AI6963" s="305"/>
      <c r="AJ6963" s="305"/>
      <c r="AK6963" s="307"/>
      <c r="AL6963" s="308"/>
    </row>
    <row r="6964" spans="34:38" ht="14.4">
      <c r="AH6964" s="306"/>
      <c r="AI6964" s="305"/>
      <c r="AJ6964" s="305"/>
      <c r="AK6964" s="307"/>
      <c r="AL6964" s="308"/>
    </row>
    <row r="6965" spans="34:38" ht="14.4">
      <c r="AH6965" s="306"/>
      <c r="AI6965" s="305"/>
      <c r="AJ6965" s="305"/>
      <c r="AK6965" s="307"/>
      <c r="AL6965" s="308"/>
    </row>
    <row r="6966" spans="34:38" ht="14.4">
      <c r="AH6966" s="306"/>
      <c r="AI6966" s="305"/>
      <c r="AJ6966" s="305"/>
      <c r="AK6966" s="307"/>
      <c r="AL6966" s="308"/>
    </row>
    <row r="6967" spans="34:38" ht="14.4">
      <c r="AH6967" s="306"/>
      <c r="AI6967" s="305"/>
      <c r="AJ6967" s="305"/>
      <c r="AK6967" s="307"/>
      <c r="AL6967" s="308"/>
    </row>
    <row r="6968" spans="34:38" ht="14.4">
      <c r="AH6968" s="306"/>
      <c r="AI6968" s="305"/>
      <c r="AJ6968" s="305"/>
      <c r="AK6968" s="307"/>
      <c r="AL6968" s="308"/>
    </row>
    <row r="6969" spans="34:38" ht="14.4">
      <c r="AH6969" s="306"/>
      <c r="AI6969" s="305"/>
      <c r="AJ6969" s="305"/>
      <c r="AK6969" s="307"/>
      <c r="AL6969" s="308"/>
    </row>
    <row r="6970" spans="34:38" ht="14.4">
      <c r="AH6970" s="306"/>
      <c r="AI6970" s="305"/>
      <c r="AJ6970" s="305"/>
      <c r="AK6970" s="307"/>
      <c r="AL6970" s="308"/>
    </row>
    <row r="6971" spans="34:38" ht="14.4">
      <c r="AH6971" s="306"/>
      <c r="AI6971" s="305"/>
      <c r="AJ6971" s="305"/>
      <c r="AK6971" s="307"/>
      <c r="AL6971" s="308"/>
    </row>
    <row r="6972" spans="34:38" ht="14.4">
      <c r="AH6972" s="306"/>
      <c r="AI6972" s="305"/>
      <c r="AJ6972" s="305"/>
      <c r="AK6972" s="307"/>
      <c r="AL6972" s="308"/>
    </row>
    <row r="6973" spans="34:38" ht="14.4">
      <c r="AH6973" s="306"/>
      <c r="AI6973" s="305"/>
      <c r="AJ6973" s="305"/>
      <c r="AK6973" s="307"/>
      <c r="AL6973" s="308"/>
    </row>
    <row r="6974" spans="34:38" ht="14.4">
      <c r="AH6974" s="306"/>
      <c r="AI6974" s="305"/>
      <c r="AJ6974" s="305"/>
      <c r="AK6974" s="307"/>
      <c r="AL6974" s="308"/>
    </row>
    <row r="6975" spans="34:38" ht="14.4">
      <c r="AH6975" s="306"/>
      <c r="AI6975" s="305"/>
      <c r="AJ6975" s="305"/>
      <c r="AK6975" s="307"/>
      <c r="AL6975" s="308"/>
    </row>
    <row r="6976" spans="34:38" ht="14.4">
      <c r="AH6976" s="306"/>
      <c r="AI6976" s="305"/>
      <c r="AJ6976" s="305"/>
      <c r="AK6976" s="307"/>
      <c r="AL6976" s="308"/>
    </row>
    <row r="6977" spans="34:38" ht="14.4">
      <c r="AH6977" s="306"/>
      <c r="AI6977" s="305"/>
      <c r="AJ6977" s="305"/>
      <c r="AK6977" s="307"/>
      <c r="AL6977" s="308"/>
    </row>
    <row r="6978" spans="34:38" ht="14.4">
      <c r="AH6978" s="306"/>
      <c r="AI6978" s="305"/>
      <c r="AJ6978" s="305"/>
      <c r="AK6978" s="307"/>
      <c r="AL6978" s="308"/>
    </row>
    <row r="6979" spans="34:38" ht="14.4">
      <c r="AH6979" s="306"/>
      <c r="AI6979" s="305"/>
      <c r="AJ6979" s="305"/>
      <c r="AK6979" s="307"/>
      <c r="AL6979" s="308"/>
    </row>
    <row r="6980" spans="34:38" ht="14.4">
      <c r="AH6980" s="306"/>
      <c r="AI6980" s="305"/>
      <c r="AJ6980" s="305"/>
      <c r="AK6980" s="307"/>
      <c r="AL6980" s="308"/>
    </row>
    <row r="6981" spans="34:38" ht="14.4">
      <c r="AH6981" s="306"/>
      <c r="AI6981" s="305"/>
      <c r="AJ6981" s="305"/>
      <c r="AK6981" s="307"/>
      <c r="AL6981" s="308"/>
    </row>
    <row r="6982" spans="34:38" ht="14.4">
      <c r="AH6982" s="306"/>
      <c r="AI6982" s="305"/>
      <c r="AJ6982" s="305"/>
      <c r="AK6982" s="307"/>
      <c r="AL6982" s="308"/>
    </row>
    <row r="6983" spans="34:38" ht="14.4">
      <c r="AH6983" s="306"/>
      <c r="AI6983" s="305"/>
      <c r="AJ6983" s="305"/>
      <c r="AK6983" s="307"/>
      <c r="AL6983" s="308"/>
    </row>
    <row r="6984" spans="34:38" ht="14.4">
      <c r="AH6984" s="306"/>
      <c r="AI6984" s="305"/>
      <c r="AJ6984" s="305"/>
      <c r="AK6984" s="307"/>
      <c r="AL6984" s="308"/>
    </row>
    <row r="6985" spans="34:38" ht="14.4">
      <c r="AH6985" s="306"/>
      <c r="AI6985" s="305"/>
      <c r="AJ6985" s="305"/>
      <c r="AK6985" s="307"/>
      <c r="AL6985" s="308"/>
    </row>
    <row r="6986" spans="34:38" ht="14.4">
      <c r="AH6986" s="306"/>
      <c r="AI6986" s="305"/>
      <c r="AJ6986" s="305"/>
      <c r="AK6986" s="307"/>
      <c r="AL6986" s="308"/>
    </row>
    <row r="6987" spans="34:38" ht="14.4">
      <c r="AH6987" s="306"/>
      <c r="AI6987" s="305"/>
      <c r="AJ6987" s="305"/>
      <c r="AK6987" s="307"/>
      <c r="AL6987" s="308"/>
    </row>
    <row r="6988" spans="34:38" ht="14.4">
      <c r="AH6988" s="306"/>
      <c r="AI6988" s="305"/>
      <c r="AJ6988" s="305"/>
      <c r="AK6988" s="307"/>
      <c r="AL6988" s="308"/>
    </row>
    <row r="6989" spans="34:38" ht="14.4">
      <c r="AH6989" s="306"/>
      <c r="AI6989" s="305"/>
      <c r="AJ6989" s="305"/>
      <c r="AK6989" s="307"/>
      <c r="AL6989" s="308"/>
    </row>
    <row r="6990" spans="34:38" ht="14.4">
      <c r="AH6990" s="306"/>
      <c r="AI6990" s="305"/>
      <c r="AJ6990" s="305"/>
      <c r="AK6990" s="307"/>
      <c r="AL6990" s="308"/>
    </row>
    <row r="6991" spans="34:38" ht="14.4">
      <c r="AH6991" s="306"/>
      <c r="AI6991" s="305"/>
      <c r="AJ6991" s="305"/>
      <c r="AK6991" s="307"/>
      <c r="AL6991" s="308"/>
    </row>
    <row r="6992" spans="34:38" ht="14.4">
      <c r="AH6992" s="306"/>
      <c r="AI6992" s="305"/>
      <c r="AJ6992" s="305"/>
      <c r="AK6992" s="307"/>
      <c r="AL6992" s="308"/>
    </row>
    <row r="6993" spans="34:38" ht="14.4">
      <c r="AH6993" s="306"/>
      <c r="AI6993" s="305"/>
      <c r="AJ6993" s="305"/>
      <c r="AK6993" s="307"/>
      <c r="AL6993" s="308"/>
    </row>
    <row r="6994" spans="34:38" ht="14.4">
      <c r="AH6994" s="306"/>
      <c r="AI6994" s="305"/>
      <c r="AJ6994" s="305"/>
      <c r="AK6994" s="307"/>
      <c r="AL6994" s="308"/>
    </row>
    <row r="6995" spans="34:38" ht="14.4">
      <c r="AH6995" s="306"/>
      <c r="AI6995" s="305"/>
      <c r="AJ6995" s="305"/>
      <c r="AK6995" s="307"/>
      <c r="AL6995" s="308"/>
    </row>
    <row r="6996" spans="34:38" ht="14.4">
      <c r="AH6996" s="306"/>
      <c r="AI6996" s="305"/>
      <c r="AJ6996" s="305"/>
      <c r="AK6996" s="307"/>
      <c r="AL6996" s="308"/>
    </row>
    <row r="6997" spans="34:38" ht="14.4">
      <c r="AH6997" s="306"/>
      <c r="AI6997" s="305"/>
      <c r="AJ6997" s="305"/>
      <c r="AK6997" s="307"/>
      <c r="AL6997" s="308"/>
    </row>
    <row r="6998" spans="34:38" ht="14.4">
      <c r="AH6998" s="306"/>
      <c r="AI6998" s="305"/>
      <c r="AJ6998" s="305"/>
      <c r="AK6998" s="307"/>
      <c r="AL6998" s="308"/>
    </row>
    <row r="6999" spans="34:38" ht="14.4">
      <c r="AH6999" s="306"/>
      <c r="AI6999" s="305"/>
      <c r="AJ6999" s="305"/>
      <c r="AK6999" s="307"/>
      <c r="AL6999" s="308"/>
    </row>
    <row r="7000" spans="34:38" ht="14.4">
      <c r="AH7000" s="306"/>
      <c r="AI7000" s="305"/>
      <c r="AJ7000" s="305"/>
      <c r="AK7000" s="307"/>
      <c r="AL7000" s="308"/>
    </row>
    <row r="7001" spans="34:38" ht="14.4">
      <c r="AH7001" s="306"/>
      <c r="AI7001" s="305"/>
      <c r="AJ7001" s="305"/>
      <c r="AK7001" s="307"/>
      <c r="AL7001" s="308"/>
    </row>
    <row r="7002" spans="34:38" ht="14.4">
      <c r="AH7002" s="306"/>
      <c r="AI7002" s="305"/>
      <c r="AJ7002" s="305"/>
      <c r="AK7002" s="307"/>
      <c r="AL7002" s="308"/>
    </row>
    <row r="7003" spans="34:38" ht="14.4">
      <c r="AH7003" s="306"/>
      <c r="AI7003" s="305"/>
      <c r="AJ7003" s="305"/>
      <c r="AK7003" s="307"/>
      <c r="AL7003" s="308"/>
    </row>
    <row r="7004" spans="34:38" ht="14.4">
      <c r="AH7004" s="306"/>
      <c r="AI7004" s="305"/>
      <c r="AJ7004" s="305"/>
      <c r="AK7004" s="307"/>
      <c r="AL7004" s="308"/>
    </row>
    <row r="7005" spans="34:38" ht="14.4">
      <c r="AH7005" s="306"/>
      <c r="AI7005" s="305"/>
      <c r="AJ7005" s="305"/>
      <c r="AK7005" s="307"/>
      <c r="AL7005" s="308"/>
    </row>
    <row r="7006" spans="34:38" ht="14.4">
      <c r="AH7006" s="306"/>
      <c r="AI7006" s="305"/>
      <c r="AJ7006" s="305"/>
      <c r="AK7006" s="307"/>
      <c r="AL7006" s="308"/>
    </row>
    <row r="7007" spans="34:38" ht="14.4">
      <c r="AH7007" s="306"/>
      <c r="AI7007" s="305"/>
      <c r="AJ7007" s="305"/>
      <c r="AK7007" s="307"/>
      <c r="AL7007" s="308"/>
    </row>
    <row r="7008" spans="34:38" ht="14.4">
      <c r="AH7008" s="306"/>
      <c r="AI7008" s="305"/>
      <c r="AJ7008" s="305"/>
      <c r="AK7008" s="307"/>
      <c r="AL7008" s="308"/>
    </row>
    <row r="7009" spans="34:38" ht="14.4">
      <c r="AH7009" s="306"/>
      <c r="AI7009" s="305"/>
      <c r="AJ7009" s="305"/>
      <c r="AK7009" s="307"/>
      <c r="AL7009" s="308"/>
    </row>
    <row r="7010" spans="34:38" ht="14.4">
      <c r="AH7010" s="306"/>
      <c r="AI7010" s="305"/>
      <c r="AJ7010" s="305"/>
      <c r="AK7010" s="307"/>
      <c r="AL7010" s="308"/>
    </row>
    <row r="7011" spans="34:38" ht="14.4">
      <c r="AH7011" s="306"/>
      <c r="AI7011" s="305"/>
      <c r="AJ7011" s="305"/>
      <c r="AK7011" s="307"/>
      <c r="AL7011" s="308"/>
    </row>
    <row r="7012" spans="34:38" ht="14.4">
      <c r="AH7012" s="306"/>
      <c r="AI7012" s="305"/>
      <c r="AJ7012" s="305"/>
      <c r="AK7012" s="307"/>
      <c r="AL7012" s="308"/>
    </row>
    <row r="7013" spans="34:38" ht="14.4">
      <c r="AH7013" s="306"/>
      <c r="AI7013" s="305"/>
      <c r="AJ7013" s="305"/>
      <c r="AK7013" s="307"/>
      <c r="AL7013" s="308"/>
    </row>
    <row r="7014" spans="34:38" ht="14.4">
      <c r="AH7014" s="306"/>
      <c r="AI7014" s="305"/>
      <c r="AJ7014" s="305"/>
      <c r="AK7014" s="307"/>
      <c r="AL7014" s="308"/>
    </row>
    <row r="7015" spans="34:38" ht="14.4">
      <c r="AH7015" s="306"/>
      <c r="AI7015" s="305"/>
      <c r="AJ7015" s="305"/>
      <c r="AK7015" s="307"/>
      <c r="AL7015" s="308"/>
    </row>
    <row r="7016" spans="34:38" ht="14.4">
      <c r="AH7016" s="306"/>
      <c r="AI7016" s="305"/>
      <c r="AJ7016" s="305"/>
      <c r="AK7016" s="307"/>
      <c r="AL7016" s="308"/>
    </row>
    <row r="7017" spans="34:38" ht="14.4">
      <c r="AH7017" s="306"/>
      <c r="AI7017" s="305"/>
      <c r="AJ7017" s="305"/>
      <c r="AK7017" s="307"/>
      <c r="AL7017" s="308"/>
    </row>
    <row r="7018" spans="34:38" ht="14.4">
      <c r="AH7018" s="306"/>
      <c r="AI7018" s="305"/>
      <c r="AJ7018" s="305"/>
      <c r="AK7018" s="307"/>
      <c r="AL7018" s="308"/>
    </row>
    <row r="7019" spans="34:38" ht="14.4">
      <c r="AH7019" s="306"/>
      <c r="AI7019" s="305"/>
      <c r="AJ7019" s="305"/>
      <c r="AK7019" s="307"/>
      <c r="AL7019" s="308"/>
    </row>
    <row r="7020" spans="34:38" ht="14.4">
      <c r="AH7020" s="306"/>
      <c r="AI7020" s="305"/>
      <c r="AJ7020" s="305"/>
      <c r="AK7020" s="307"/>
      <c r="AL7020" s="308"/>
    </row>
    <row r="7021" spans="34:38" ht="14.4">
      <c r="AH7021" s="306"/>
      <c r="AI7021" s="305"/>
      <c r="AJ7021" s="305"/>
      <c r="AK7021" s="307"/>
      <c r="AL7021" s="308"/>
    </row>
    <row r="7022" spans="34:38" ht="14.4">
      <c r="AH7022" s="306"/>
      <c r="AI7022" s="305"/>
      <c r="AJ7022" s="305"/>
      <c r="AK7022" s="307"/>
      <c r="AL7022" s="308"/>
    </row>
    <row r="7023" spans="34:38" ht="14.4">
      <c r="AH7023" s="306"/>
      <c r="AI7023" s="305"/>
      <c r="AJ7023" s="305"/>
      <c r="AK7023" s="307"/>
      <c r="AL7023" s="308"/>
    </row>
    <row r="7024" spans="34:38" ht="14.4">
      <c r="AH7024" s="306"/>
      <c r="AI7024" s="305"/>
      <c r="AJ7024" s="305"/>
      <c r="AK7024" s="307"/>
      <c r="AL7024" s="308"/>
    </row>
    <row r="7025" spans="34:38" ht="14.4">
      <c r="AH7025" s="306"/>
      <c r="AI7025" s="305"/>
      <c r="AJ7025" s="305"/>
      <c r="AK7025" s="307"/>
      <c r="AL7025" s="308"/>
    </row>
    <row r="7026" spans="34:38" ht="14.4">
      <c r="AH7026" s="306"/>
      <c r="AI7026" s="305"/>
      <c r="AJ7026" s="305"/>
      <c r="AK7026" s="307"/>
      <c r="AL7026" s="308"/>
    </row>
    <row r="7027" spans="34:38" ht="14.4">
      <c r="AH7027" s="306"/>
      <c r="AI7027" s="305"/>
      <c r="AJ7027" s="305"/>
      <c r="AK7027" s="307"/>
      <c r="AL7027" s="308"/>
    </row>
    <row r="7028" spans="34:38" ht="14.4">
      <c r="AH7028" s="306"/>
      <c r="AI7028" s="305"/>
      <c r="AJ7028" s="305"/>
      <c r="AK7028" s="307"/>
      <c r="AL7028" s="308"/>
    </row>
    <row r="7029" spans="34:38" ht="14.4">
      <c r="AH7029" s="306"/>
      <c r="AI7029" s="305"/>
      <c r="AJ7029" s="305"/>
      <c r="AK7029" s="307"/>
      <c r="AL7029" s="308"/>
    </row>
    <row r="7030" spans="34:38" ht="14.4">
      <c r="AH7030" s="306"/>
      <c r="AI7030" s="305"/>
      <c r="AJ7030" s="305"/>
      <c r="AK7030" s="307"/>
      <c r="AL7030" s="308"/>
    </row>
    <row r="7031" spans="34:38" ht="14.4">
      <c r="AH7031" s="306"/>
      <c r="AI7031" s="305"/>
      <c r="AJ7031" s="305"/>
      <c r="AK7031" s="307"/>
      <c r="AL7031" s="308"/>
    </row>
    <row r="7032" spans="34:38" ht="14.4">
      <c r="AH7032" s="306"/>
      <c r="AI7032" s="305"/>
      <c r="AJ7032" s="305"/>
      <c r="AK7032" s="307"/>
      <c r="AL7032" s="308"/>
    </row>
    <row r="7033" spans="34:38" ht="14.4">
      <c r="AH7033" s="306"/>
      <c r="AI7033" s="305"/>
      <c r="AJ7033" s="305"/>
      <c r="AK7033" s="307"/>
      <c r="AL7033" s="308"/>
    </row>
    <row r="7034" spans="34:38" ht="14.4">
      <c r="AH7034" s="306"/>
      <c r="AI7034" s="305"/>
      <c r="AJ7034" s="305"/>
      <c r="AK7034" s="307"/>
      <c r="AL7034" s="308"/>
    </row>
    <row r="7035" spans="34:38" ht="14.4">
      <c r="AH7035" s="306"/>
      <c r="AI7035" s="305"/>
      <c r="AJ7035" s="305"/>
      <c r="AK7035" s="307"/>
      <c r="AL7035" s="308"/>
    </row>
    <row r="7036" spans="34:38" ht="14.4">
      <c r="AH7036" s="306"/>
      <c r="AI7036" s="305"/>
      <c r="AJ7036" s="305"/>
      <c r="AK7036" s="307"/>
      <c r="AL7036" s="308"/>
    </row>
    <row r="7037" spans="34:38" ht="14.4">
      <c r="AH7037" s="306"/>
      <c r="AI7037" s="305"/>
      <c r="AJ7037" s="305"/>
      <c r="AK7037" s="307"/>
      <c r="AL7037" s="308"/>
    </row>
    <row r="7038" spans="34:38" ht="14.4">
      <c r="AH7038" s="306"/>
      <c r="AI7038" s="305"/>
      <c r="AJ7038" s="305"/>
      <c r="AK7038" s="307"/>
      <c r="AL7038" s="308"/>
    </row>
    <row r="7039" spans="34:38" ht="14.4">
      <c r="AH7039" s="306"/>
      <c r="AI7039" s="305"/>
      <c r="AJ7039" s="305"/>
      <c r="AK7039" s="307"/>
      <c r="AL7039" s="308"/>
    </row>
    <row r="7040" spans="34:38" ht="14.4">
      <c r="AH7040" s="306"/>
      <c r="AI7040" s="305"/>
      <c r="AJ7040" s="305"/>
      <c r="AK7040" s="307"/>
      <c r="AL7040" s="308"/>
    </row>
    <row r="7041" spans="34:38" ht="14.4">
      <c r="AH7041" s="306"/>
      <c r="AI7041" s="305"/>
      <c r="AJ7041" s="305"/>
      <c r="AK7041" s="307"/>
      <c r="AL7041" s="308"/>
    </row>
    <row r="7042" spans="34:38" ht="14.4">
      <c r="AH7042" s="306"/>
      <c r="AI7042" s="305"/>
      <c r="AJ7042" s="305"/>
      <c r="AK7042" s="307"/>
      <c r="AL7042" s="308"/>
    </row>
    <row r="7043" spans="34:38" ht="14.4">
      <c r="AH7043" s="306"/>
      <c r="AI7043" s="305"/>
      <c r="AJ7043" s="305"/>
      <c r="AK7043" s="307"/>
      <c r="AL7043" s="308"/>
    </row>
    <row r="7044" spans="34:38" ht="14.4">
      <c r="AH7044" s="306"/>
      <c r="AI7044" s="305"/>
      <c r="AJ7044" s="305"/>
      <c r="AK7044" s="307"/>
      <c r="AL7044" s="308"/>
    </row>
    <row r="7045" spans="34:38" ht="14.4">
      <c r="AH7045" s="306"/>
      <c r="AI7045" s="305"/>
      <c r="AJ7045" s="305"/>
      <c r="AK7045" s="307"/>
      <c r="AL7045" s="308"/>
    </row>
    <row r="7046" spans="34:38" ht="14.4">
      <c r="AH7046" s="306"/>
      <c r="AI7046" s="305"/>
      <c r="AJ7046" s="305"/>
      <c r="AK7046" s="307"/>
      <c r="AL7046" s="308"/>
    </row>
    <row r="7047" spans="34:38" ht="14.4">
      <c r="AH7047" s="306"/>
      <c r="AI7047" s="305"/>
      <c r="AJ7047" s="305"/>
      <c r="AK7047" s="307"/>
      <c r="AL7047" s="308"/>
    </row>
    <row r="7048" spans="34:38" ht="14.4">
      <c r="AH7048" s="306"/>
      <c r="AI7048" s="305"/>
      <c r="AJ7048" s="305"/>
      <c r="AK7048" s="307"/>
      <c r="AL7048" s="308"/>
    </row>
    <row r="7049" spans="34:38" ht="14.4">
      <c r="AH7049" s="306"/>
      <c r="AI7049" s="305"/>
      <c r="AJ7049" s="305"/>
      <c r="AK7049" s="307"/>
      <c r="AL7049" s="308"/>
    </row>
    <row r="7050" spans="34:38" ht="14.4">
      <c r="AH7050" s="306"/>
      <c r="AI7050" s="305"/>
      <c r="AJ7050" s="305"/>
      <c r="AK7050" s="307"/>
      <c r="AL7050" s="308"/>
    </row>
    <row r="7051" spans="34:38" ht="14.4">
      <c r="AH7051" s="306"/>
      <c r="AI7051" s="305"/>
      <c r="AJ7051" s="305"/>
      <c r="AK7051" s="307"/>
      <c r="AL7051" s="308"/>
    </row>
    <row r="7052" spans="34:38" ht="14.4">
      <c r="AH7052" s="306"/>
      <c r="AI7052" s="305"/>
      <c r="AJ7052" s="305"/>
      <c r="AK7052" s="307"/>
      <c r="AL7052" s="308"/>
    </row>
    <row r="7053" spans="34:38" ht="14.4">
      <c r="AH7053" s="306"/>
      <c r="AI7053" s="305"/>
      <c r="AJ7053" s="305"/>
      <c r="AK7053" s="307"/>
      <c r="AL7053" s="308"/>
    </row>
    <row r="7054" spans="34:38" ht="14.4">
      <c r="AH7054" s="306"/>
      <c r="AI7054" s="305"/>
      <c r="AJ7054" s="305"/>
      <c r="AK7054" s="307"/>
      <c r="AL7054" s="308"/>
    </row>
    <row r="7055" spans="34:38" ht="14.4">
      <c r="AH7055" s="306"/>
      <c r="AI7055" s="305"/>
      <c r="AJ7055" s="305"/>
      <c r="AK7055" s="307"/>
      <c r="AL7055" s="308"/>
    </row>
    <row r="7056" spans="34:38" ht="14.4">
      <c r="AH7056" s="306"/>
      <c r="AI7056" s="305"/>
      <c r="AJ7056" s="305"/>
      <c r="AK7056" s="307"/>
      <c r="AL7056" s="308"/>
    </row>
    <row r="7057" spans="34:38" ht="14.4">
      <c r="AH7057" s="306"/>
      <c r="AI7057" s="305"/>
      <c r="AJ7057" s="305"/>
      <c r="AK7057" s="307"/>
      <c r="AL7057" s="308"/>
    </row>
    <row r="7058" spans="34:38" ht="14.4">
      <c r="AH7058" s="306"/>
      <c r="AI7058" s="305"/>
      <c r="AJ7058" s="305"/>
      <c r="AK7058" s="307"/>
      <c r="AL7058" s="308"/>
    </row>
    <row r="7059" spans="34:38" ht="14.4">
      <c r="AH7059" s="306"/>
      <c r="AI7059" s="305"/>
      <c r="AJ7059" s="305"/>
      <c r="AK7059" s="307"/>
      <c r="AL7059" s="308"/>
    </row>
    <row r="7060" spans="34:38" ht="14.4">
      <c r="AH7060" s="306"/>
      <c r="AI7060" s="305"/>
      <c r="AJ7060" s="305"/>
      <c r="AK7060" s="307"/>
      <c r="AL7060" s="308"/>
    </row>
    <row r="7061" spans="34:38" ht="14.4">
      <c r="AH7061" s="306"/>
      <c r="AI7061" s="305"/>
      <c r="AJ7061" s="305"/>
      <c r="AK7061" s="307"/>
      <c r="AL7061" s="308"/>
    </row>
    <row r="7062" spans="34:38" ht="14.4">
      <c r="AH7062" s="306"/>
      <c r="AI7062" s="305"/>
      <c r="AJ7062" s="305"/>
      <c r="AK7062" s="307"/>
      <c r="AL7062" s="308"/>
    </row>
    <row r="7063" spans="34:38" ht="14.4">
      <c r="AH7063" s="306"/>
      <c r="AI7063" s="305"/>
      <c r="AJ7063" s="305"/>
      <c r="AK7063" s="307"/>
      <c r="AL7063" s="308"/>
    </row>
    <row r="7064" spans="34:38" ht="14.4">
      <c r="AH7064" s="306"/>
      <c r="AI7064" s="305"/>
      <c r="AJ7064" s="305"/>
      <c r="AK7064" s="307"/>
      <c r="AL7064" s="308"/>
    </row>
    <row r="7065" spans="34:38" ht="14.4">
      <c r="AH7065" s="306"/>
      <c r="AI7065" s="305"/>
      <c r="AJ7065" s="305"/>
      <c r="AK7065" s="307"/>
      <c r="AL7065" s="308"/>
    </row>
    <row r="7066" spans="34:38" ht="14.4">
      <c r="AH7066" s="306"/>
      <c r="AI7066" s="305"/>
      <c r="AJ7066" s="305"/>
      <c r="AK7066" s="307"/>
      <c r="AL7066" s="308"/>
    </row>
    <row r="7067" spans="34:38" ht="14.4">
      <c r="AH7067" s="306"/>
      <c r="AI7067" s="305"/>
      <c r="AJ7067" s="305"/>
      <c r="AK7067" s="307"/>
      <c r="AL7067" s="308"/>
    </row>
    <row r="7068" spans="34:38" ht="14.4">
      <c r="AH7068" s="306"/>
      <c r="AI7068" s="305"/>
      <c r="AJ7068" s="305"/>
      <c r="AK7068" s="307"/>
      <c r="AL7068" s="308"/>
    </row>
    <row r="7069" spans="34:38" ht="14.4">
      <c r="AH7069" s="306"/>
      <c r="AI7069" s="305"/>
      <c r="AJ7069" s="305"/>
      <c r="AK7069" s="307"/>
      <c r="AL7069" s="308"/>
    </row>
    <row r="7070" spans="34:38" ht="14.4">
      <c r="AH7070" s="306"/>
      <c r="AI7070" s="305"/>
      <c r="AJ7070" s="305"/>
      <c r="AK7070" s="307"/>
      <c r="AL7070" s="308"/>
    </row>
    <row r="7071" spans="34:38" ht="14.4">
      <c r="AH7071" s="306"/>
      <c r="AI7071" s="305"/>
      <c r="AJ7071" s="305"/>
      <c r="AK7071" s="307"/>
      <c r="AL7071" s="308"/>
    </row>
    <row r="7072" spans="34:38" ht="14.4">
      <c r="AH7072" s="306"/>
      <c r="AI7072" s="305"/>
      <c r="AJ7072" s="305"/>
      <c r="AK7072" s="307"/>
      <c r="AL7072" s="308"/>
    </row>
    <row r="7073" spans="34:38" ht="14.4">
      <c r="AH7073" s="306"/>
      <c r="AI7073" s="305"/>
      <c r="AJ7073" s="305"/>
      <c r="AK7073" s="307"/>
      <c r="AL7073" s="308"/>
    </row>
    <row r="7074" spans="34:38" ht="14.4">
      <c r="AH7074" s="306"/>
      <c r="AI7074" s="305"/>
      <c r="AJ7074" s="305"/>
      <c r="AK7074" s="307"/>
      <c r="AL7074" s="308"/>
    </row>
    <row r="7075" spans="34:38" ht="14.4">
      <c r="AH7075" s="306"/>
      <c r="AI7075" s="305"/>
      <c r="AJ7075" s="305"/>
      <c r="AK7075" s="307"/>
      <c r="AL7075" s="308"/>
    </row>
    <row r="7076" spans="34:38" ht="14.4">
      <c r="AH7076" s="306"/>
      <c r="AI7076" s="305"/>
      <c r="AJ7076" s="305"/>
      <c r="AK7076" s="307"/>
      <c r="AL7076" s="308"/>
    </row>
    <row r="7077" spans="34:38" ht="14.4">
      <c r="AH7077" s="306"/>
      <c r="AI7077" s="305"/>
      <c r="AJ7077" s="305"/>
      <c r="AK7077" s="307"/>
      <c r="AL7077" s="308"/>
    </row>
    <row r="7078" spans="34:38" ht="14.4">
      <c r="AH7078" s="306"/>
      <c r="AI7078" s="305"/>
      <c r="AJ7078" s="305"/>
      <c r="AK7078" s="307"/>
      <c r="AL7078" s="308"/>
    </row>
    <row r="7079" spans="34:38" ht="14.4">
      <c r="AH7079" s="306"/>
      <c r="AI7079" s="305"/>
      <c r="AJ7079" s="305"/>
      <c r="AK7079" s="307"/>
      <c r="AL7079" s="308"/>
    </row>
    <row r="7080" spans="34:38" ht="14.4">
      <c r="AH7080" s="306"/>
      <c r="AI7080" s="305"/>
      <c r="AJ7080" s="305"/>
      <c r="AK7080" s="307"/>
      <c r="AL7080" s="308"/>
    </row>
    <row r="7081" spans="34:38" ht="14.4">
      <c r="AH7081" s="306"/>
      <c r="AI7081" s="305"/>
      <c r="AJ7081" s="305"/>
      <c r="AK7081" s="307"/>
      <c r="AL7081" s="308"/>
    </row>
    <row r="7082" spans="34:38" ht="14.4">
      <c r="AH7082" s="306"/>
      <c r="AI7082" s="305"/>
      <c r="AJ7082" s="305"/>
      <c r="AK7082" s="307"/>
      <c r="AL7082" s="308"/>
    </row>
    <row r="7083" spans="34:38" ht="14.4">
      <c r="AH7083" s="306"/>
      <c r="AI7083" s="305"/>
      <c r="AJ7083" s="305"/>
      <c r="AK7083" s="307"/>
      <c r="AL7083" s="308"/>
    </row>
    <row r="7084" spans="34:38" ht="14.4">
      <c r="AH7084" s="306"/>
      <c r="AI7084" s="305"/>
      <c r="AJ7084" s="305"/>
      <c r="AK7084" s="307"/>
      <c r="AL7084" s="308"/>
    </row>
    <row r="7085" spans="34:38" ht="14.4">
      <c r="AH7085" s="306"/>
      <c r="AI7085" s="305"/>
      <c r="AJ7085" s="305"/>
      <c r="AK7085" s="307"/>
      <c r="AL7085" s="308"/>
    </row>
    <row r="7086" spans="34:38" ht="14.4">
      <c r="AH7086" s="306"/>
      <c r="AI7086" s="305"/>
      <c r="AJ7086" s="305"/>
      <c r="AK7086" s="307"/>
      <c r="AL7086" s="308"/>
    </row>
    <row r="7087" spans="34:38" ht="14.4">
      <c r="AH7087" s="306"/>
      <c r="AI7087" s="305"/>
      <c r="AJ7087" s="305"/>
      <c r="AK7087" s="307"/>
      <c r="AL7087" s="308"/>
    </row>
    <row r="7088" spans="34:38" ht="14.4">
      <c r="AH7088" s="306"/>
      <c r="AI7088" s="305"/>
      <c r="AJ7088" s="305"/>
      <c r="AK7088" s="307"/>
      <c r="AL7088" s="308"/>
    </row>
    <row r="7089" spans="34:38" ht="14.4">
      <c r="AH7089" s="306"/>
      <c r="AI7089" s="305"/>
      <c r="AJ7089" s="305"/>
      <c r="AK7089" s="307"/>
      <c r="AL7089" s="308"/>
    </row>
    <row r="7090" spans="34:38" ht="14.4">
      <c r="AH7090" s="306"/>
      <c r="AI7090" s="305"/>
      <c r="AJ7090" s="305"/>
      <c r="AK7090" s="307"/>
      <c r="AL7090" s="308"/>
    </row>
    <row r="7091" spans="34:38" ht="14.4">
      <c r="AH7091" s="306"/>
      <c r="AI7091" s="305"/>
      <c r="AJ7091" s="305"/>
      <c r="AK7091" s="307"/>
      <c r="AL7091" s="308"/>
    </row>
    <row r="7092" spans="34:38" ht="14.4">
      <c r="AH7092" s="306"/>
      <c r="AI7092" s="305"/>
      <c r="AJ7092" s="305"/>
      <c r="AK7092" s="307"/>
      <c r="AL7092" s="308"/>
    </row>
    <row r="7093" spans="34:38" ht="14.4">
      <c r="AH7093" s="306"/>
      <c r="AI7093" s="305"/>
      <c r="AJ7093" s="305"/>
      <c r="AK7093" s="307"/>
      <c r="AL7093" s="308"/>
    </row>
    <row r="7094" spans="34:38" ht="14.4">
      <c r="AH7094" s="306"/>
      <c r="AI7094" s="305"/>
      <c r="AJ7094" s="305"/>
      <c r="AK7094" s="307"/>
      <c r="AL7094" s="308"/>
    </row>
    <row r="7095" spans="34:38" ht="14.4">
      <c r="AH7095" s="306"/>
      <c r="AI7095" s="305"/>
      <c r="AJ7095" s="305"/>
      <c r="AK7095" s="307"/>
      <c r="AL7095" s="308"/>
    </row>
    <row r="7096" spans="34:38" ht="14.4">
      <c r="AH7096" s="306"/>
      <c r="AI7096" s="305"/>
      <c r="AJ7096" s="305"/>
      <c r="AK7096" s="307"/>
      <c r="AL7096" s="308"/>
    </row>
    <row r="7097" spans="34:38" ht="14.4">
      <c r="AH7097" s="306"/>
      <c r="AI7097" s="305"/>
      <c r="AJ7097" s="305"/>
      <c r="AK7097" s="307"/>
      <c r="AL7097" s="308"/>
    </row>
    <row r="7098" spans="34:38" ht="14.4">
      <c r="AH7098" s="306"/>
      <c r="AI7098" s="305"/>
      <c r="AJ7098" s="305"/>
      <c r="AK7098" s="307"/>
      <c r="AL7098" s="308"/>
    </row>
    <row r="7099" spans="34:38" ht="14.4">
      <c r="AH7099" s="306"/>
      <c r="AI7099" s="305"/>
      <c r="AJ7099" s="305"/>
      <c r="AK7099" s="307"/>
      <c r="AL7099" s="308"/>
    </row>
    <row r="7100" spans="34:38" ht="14.4">
      <c r="AH7100" s="306"/>
      <c r="AI7100" s="305"/>
      <c r="AJ7100" s="305"/>
      <c r="AK7100" s="307"/>
      <c r="AL7100" s="308"/>
    </row>
    <row r="7101" spans="34:38" ht="14.4">
      <c r="AH7101" s="306"/>
      <c r="AI7101" s="305"/>
      <c r="AJ7101" s="305"/>
      <c r="AK7101" s="307"/>
      <c r="AL7101" s="308"/>
    </row>
    <row r="7102" spans="34:38" ht="14.4">
      <c r="AH7102" s="306"/>
      <c r="AI7102" s="305"/>
      <c r="AJ7102" s="305"/>
      <c r="AK7102" s="307"/>
      <c r="AL7102" s="308"/>
    </row>
    <row r="7103" spans="34:38" ht="14.4">
      <c r="AH7103" s="306"/>
      <c r="AI7103" s="305"/>
      <c r="AJ7103" s="305"/>
      <c r="AK7103" s="307"/>
      <c r="AL7103" s="308"/>
    </row>
    <row r="7104" spans="34:38" ht="14.4">
      <c r="AH7104" s="306"/>
      <c r="AI7104" s="305"/>
      <c r="AJ7104" s="305"/>
      <c r="AK7104" s="307"/>
      <c r="AL7104" s="308"/>
    </row>
    <row r="7105" spans="34:38" ht="14.4">
      <c r="AH7105" s="306"/>
      <c r="AI7105" s="305"/>
      <c r="AJ7105" s="305"/>
      <c r="AK7105" s="307"/>
      <c r="AL7105" s="308"/>
    </row>
    <row r="7106" spans="34:38" ht="14.4">
      <c r="AH7106" s="306"/>
      <c r="AI7106" s="305"/>
      <c r="AJ7106" s="305"/>
      <c r="AK7106" s="307"/>
      <c r="AL7106" s="308"/>
    </row>
    <row r="7107" spans="34:38" ht="14.4">
      <c r="AH7107" s="306"/>
      <c r="AI7107" s="305"/>
      <c r="AJ7107" s="305"/>
      <c r="AK7107" s="307"/>
      <c r="AL7107" s="308"/>
    </row>
    <row r="7108" spans="34:38" ht="14.4">
      <c r="AH7108" s="306"/>
      <c r="AI7108" s="305"/>
      <c r="AJ7108" s="305"/>
      <c r="AK7108" s="307"/>
      <c r="AL7108" s="308"/>
    </row>
    <row r="7109" spans="34:38" ht="14.4">
      <c r="AH7109" s="306"/>
      <c r="AI7109" s="305"/>
      <c r="AJ7109" s="305"/>
      <c r="AK7109" s="307"/>
      <c r="AL7109" s="308"/>
    </row>
    <row r="7110" spans="34:38" ht="14.4">
      <c r="AH7110" s="306"/>
      <c r="AI7110" s="305"/>
      <c r="AJ7110" s="305"/>
      <c r="AK7110" s="307"/>
      <c r="AL7110" s="308"/>
    </row>
    <row r="7111" spans="34:38" ht="14.4">
      <c r="AH7111" s="306"/>
      <c r="AI7111" s="305"/>
      <c r="AJ7111" s="305"/>
      <c r="AK7111" s="307"/>
      <c r="AL7111" s="308"/>
    </row>
    <row r="7112" spans="34:38" ht="14.4">
      <c r="AH7112" s="306"/>
      <c r="AI7112" s="305"/>
      <c r="AJ7112" s="305"/>
      <c r="AK7112" s="307"/>
      <c r="AL7112" s="308"/>
    </row>
    <row r="7113" spans="34:38" ht="14.4">
      <c r="AH7113" s="306"/>
      <c r="AI7113" s="305"/>
      <c r="AJ7113" s="305"/>
      <c r="AK7113" s="307"/>
      <c r="AL7113" s="308"/>
    </row>
    <row r="7114" spans="34:38" ht="14.4">
      <c r="AH7114" s="306"/>
      <c r="AI7114" s="305"/>
      <c r="AJ7114" s="305"/>
      <c r="AK7114" s="307"/>
      <c r="AL7114" s="308"/>
    </row>
    <row r="7115" spans="34:38" ht="14.4">
      <c r="AH7115" s="306"/>
      <c r="AI7115" s="305"/>
      <c r="AJ7115" s="305"/>
      <c r="AK7115" s="307"/>
      <c r="AL7115" s="308"/>
    </row>
    <row r="7116" spans="34:38" ht="14.4">
      <c r="AH7116" s="306"/>
      <c r="AI7116" s="305"/>
      <c r="AJ7116" s="305"/>
      <c r="AK7116" s="307"/>
      <c r="AL7116" s="308"/>
    </row>
    <row r="7117" spans="34:38" ht="14.4">
      <c r="AH7117" s="306"/>
      <c r="AI7117" s="305"/>
      <c r="AJ7117" s="305"/>
      <c r="AK7117" s="307"/>
      <c r="AL7117" s="308"/>
    </row>
    <row r="7118" spans="34:38" ht="14.4">
      <c r="AH7118" s="306"/>
      <c r="AI7118" s="305"/>
      <c r="AJ7118" s="305"/>
      <c r="AK7118" s="307"/>
      <c r="AL7118" s="308"/>
    </row>
    <row r="7119" spans="34:38" ht="14.4">
      <c r="AH7119" s="306"/>
      <c r="AI7119" s="305"/>
      <c r="AJ7119" s="305"/>
      <c r="AK7119" s="307"/>
      <c r="AL7119" s="308"/>
    </row>
    <row r="7120" spans="34:38" ht="14.4">
      <c r="AH7120" s="306"/>
      <c r="AI7120" s="305"/>
      <c r="AJ7120" s="305"/>
      <c r="AK7120" s="307"/>
      <c r="AL7120" s="308"/>
    </row>
    <row r="7121" spans="34:38" ht="14.4">
      <c r="AH7121" s="306"/>
      <c r="AI7121" s="305"/>
      <c r="AJ7121" s="305"/>
      <c r="AK7121" s="307"/>
      <c r="AL7121" s="308"/>
    </row>
    <row r="7122" spans="34:38" ht="14.4">
      <c r="AH7122" s="306"/>
      <c r="AI7122" s="305"/>
      <c r="AJ7122" s="305"/>
      <c r="AK7122" s="307"/>
      <c r="AL7122" s="308"/>
    </row>
    <row r="7123" spans="34:38" ht="14.4">
      <c r="AH7123" s="306"/>
      <c r="AI7123" s="305"/>
      <c r="AJ7123" s="305"/>
      <c r="AK7123" s="307"/>
      <c r="AL7123" s="308"/>
    </row>
    <row r="7124" spans="34:38" ht="14.4">
      <c r="AH7124" s="306"/>
      <c r="AI7124" s="305"/>
      <c r="AJ7124" s="305"/>
      <c r="AK7124" s="307"/>
      <c r="AL7124" s="308"/>
    </row>
    <row r="7125" spans="34:38" ht="14.4">
      <c r="AH7125" s="306"/>
      <c r="AI7125" s="305"/>
      <c r="AJ7125" s="305"/>
      <c r="AK7125" s="307"/>
      <c r="AL7125" s="308"/>
    </row>
    <row r="7126" spans="34:38" ht="14.4">
      <c r="AH7126" s="306"/>
      <c r="AI7126" s="305"/>
      <c r="AJ7126" s="305"/>
      <c r="AK7126" s="307"/>
      <c r="AL7126" s="308"/>
    </row>
    <row r="7127" spans="34:38" ht="14.4">
      <c r="AH7127" s="306"/>
      <c r="AI7127" s="305"/>
      <c r="AJ7127" s="305"/>
      <c r="AK7127" s="307"/>
      <c r="AL7127" s="308"/>
    </row>
    <row r="7128" spans="34:38" ht="14.4">
      <c r="AH7128" s="306"/>
      <c r="AI7128" s="305"/>
      <c r="AJ7128" s="305"/>
      <c r="AK7128" s="307"/>
      <c r="AL7128" s="308"/>
    </row>
    <row r="7129" spans="34:38" ht="14.4">
      <c r="AH7129" s="306"/>
      <c r="AI7129" s="305"/>
      <c r="AJ7129" s="305"/>
      <c r="AK7129" s="307"/>
      <c r="AL7129" s="308"/>
    </row>
    <row r="7130" spans="34:38" ht="14.4">
      <c r="AH7130" s="306"/>
      <c r="AI7130" s="305"/>
      <c r="AJ7130" s="305"/>
      <c r="AK7130" s="307"/>
      <c r="AL7130" s="308"/>
    </row>
    <row r="7131" spans="34:38" ht="14.4">
      <c r="AH7131" s="306"/>
      <c r="AI7131" s="305"/>
      <c r="AJ7131" s="305"/>
      <c r="AK7131" s="307"/>
      <c r="AL7131" s="308"/>
    </row>
    <row r="7132" spans="34:38" ht="14.4">
      <c r="AH7132" s="306"/>
      <c r="AI7132" s="305"/>
      <c r="AJ7132" s="305"/>
      <c r="AK7132" s="307"/>
      <c r="AL7132" s="308"/>
    </row>
    <row r="7133" spans="34:38" ht="14.4">
      <c r="AH7133" s="306"/>
      <c r="AI7133" s="305"/>
      <c r="AJ7133" s="305"/>
      <c r="AK7133" s="307"/>
      <c r="AL7133" s="308"/>
    </row>
    <row r="7134" spans="34:38" ht="14.4">
      <c r="AH7134" s="306"/>
      <c r="AI7134" s="305"/>
      <c r="AJ7134" s="305"/>
      <c r="AK7134" s="307"/>
      <c r="AL7134" s="308"/>
    </row>
    <row r="7135" spans="34:38" ht="14.4">
      <c r="AH7135" s="306"/>
      <c r="AI7135" s="305"/>
      <c r="AJ7135" s="305"/>
      <c r="AK7135" s="307"/>
      <c r="AL7135" s="308"/>
    </row>
    <row r="7136" spans="34:38" ht="14.4">
      <c r="AH7136" s="306"/>
      <c r="AI7136" s="305"/>
      <c r="AJ7136" s="305"/>
      <c r="AK7136" s="307"/>
      <c r="AL7136" s="308"/>
    </row>
    <row r="7137" spans="34:38" ht="14.4">
      <c r="AH7137" s="306"/>
      <c r="AI7137" s="305"/>
      <c r="AJ7137" s="305"/>
      <c r="AK7137" s="307"/>
      <c r="AL7137" s="308"/>
    </row>
    <row r="7138" spans="34:38" ht="14.4">
      <c r="AH7138" s="306"/>
      <c r="AI7138" s="305"/>
      <c r="AJ7138" s="305"/>
      <c r="AK7138" s="307"/>
      <c r="AL7138" s="308"/>
    </row>
    <row r="7139" spans="34:38" ht="14.4">
      <c r="AH7139" s="306"/>
      <c r="AI7139" s="305"/>
      <c r="AJ7139" s="305"/>
      <c r="AK7139" s="307"/>
      <c r="AL7139" s="308"/>
    </row>
    <row r="7140" spans="34:38" ht="14.4">
      <c r="AH7140" s="306"/>
      <c r="AI7140" s="305"/>
      <c r="AJ7140" s="305"/>
      <c r="AK7140" s="307"/>
      <c r="AL7140" s="308"/>
    </row>
    <row r="7141" spans="34:38" ht="14.4">
      <c r="AH7141" s="306"/>
      <c r="AI7141" s="305"/>
      <c r="AJ7141" s="305"/>
      <c r="AK7141" s="307"/>
      <c r="AL7141" s="308"/>
    </row>
    <row r="7142" spans="34:38" ht="14.4">
      <c r="AH7142" s="306"/>
      <c r="AI7142" s="305"/>
      <c r="AJ7142" s="305"/>
      <c r="AK7142" s="307"/>
      <c r="AL7142" s="308"/>
    </row>
    <row r="7143" spans="34:38" ht="14.4">
      <c r="AH7143" s="306"/>
      <c r="AI7143" s="305"/>
      <c r="AJ7143" s="305"/>
      <c r="AK7143" s="307"/>
      <c r="AL7143" s="308"/>
    </row>
    <row r="7144" spans="34:38" ht="14.4">
      <c r="AH7144" s="306"/>
      <c r="AI7144" s="305"/>
      <c r="AJ7144" s="305"/>
      <c r="AK7144" s="307"/>
      <c r="AL7144" s="308"/>
    </row>
    <row r="7145" spans="34:38" ht="14.4">
      <c r="AH7145" s="306"/>
      <c r="AI7145" s="305"/>
      <c r="AJ7145" s="305"/>
      <c r="AK7145" s="307"/>
      <c r="AL7145" s="308"/>
    </row>
    <row r="7146" spans="34:38" ht="14.4">
      <c r="AH7146" s="306"/>
      <c r="AI7146" s="305"/>
      <c r="AJ7146" s="305"/>
      <c r="AK7146" s="307"/>
      <c r="AL7146" s="308"/>
    </row>
    <row r="7147" spans="34:38" ht="14.4">
      <c r="AH7147" s="306"/>
      <c r="AI7147" s="305"/>
      <c r="AJ7147" s="305"/>
      <c r="AK7147" s="307"/>
      <c r="AL7147" s="308"/>
    </row>
    <row r="7148" spans="34:38" ht="14.4">
      <c r="AH7148" s="306"/>
      <c r="AI7148" s="305"/>
      <c r="AJ7148" s="305"/>
      <c r="AK7148" s="307"/>
      <c r="AL7148" s="308"/>
    </row>
    <row r="7149" spans="34:38" ht="14.4">
      <c r="AH7149" s="306"/>
      <c r="AI7149" s="305"/>
      <c r="AJ7149" s="305"/>
      <c r="AK7149" s="307"/>
      <c r="AL7149" s="308"/>
    </row>
    <row r="7150" spans="34:38" ht="14.4">
      <c r="AH7150" s="306"/>
      <c r="AI7150" s="305"/>
      <c r="AJ7150" s="305"/>
      <c r="AK7150" s="307"/>
      <c r="AL7150" s="308"/>
    </row>
    <row r="7151" spans="34:38" ht="14.4">
      <c r="AH7151" s="306"/>
      <c r="AI7151" s="305"/>
      <c r="AJ7151" s="305"/>
      <c r="AK7151" s="307"/>
      <c r="AL7151" s="308"/>
    </row>
    <row r="7152" spans="34:38" ht="14.4">
      <c r="AH7152" s="306"/>
      <c r="AI7152" s="305"/>
      <c r="AJ7152" s="305"/>
      <c r="AK7152" s="307"/>
      <c r="AL7152" s="308"/>
    </row>
    <row r="7153" spans="34:38" ht="14.4">
      <c r="AH7153" s="306"/>
      <c r="AI7153" s="305"/>
      <c r="AJ7153" s="305"/>
      <c r="AK7153" s="307"/>
      <c r="AL7153" s="308"/>
    </row>
    <row r="7154" spans="34:38" ht="14.4">
      <c r="AH7154" s="306"/>
      <c r="AI7154" s="305"/>
      <c r="AJ7154" s="305"/>
      <c r="AK7154" s="307"/>
      <c r="AL7154" s="308"/>
    </row>
    <row r="7155" spans="34:38" ht="14.4">
      <c r="AH7155" s="306"/>
      <c r="AI7155" s="305"/>
      <c r="AJ7155" s="305"/>
      <c r="AK7155" s="307"/>
      <c r="AL7155" s="308"/>
    </row>
    <row r="7156" spans="34:38" ht="14.4">
      <c r="AH7156" s="306"/>
      <c r="AI7156" s="305"/>
      <c r="AJ7156" s="305"/>
      <c r="AK7156" s="307"/>
      <c r="AL7156" s="308"/>
    </row>
    <row r="7157" spans="34:38" ht="14.4">
      <c r="AH7157" s="306"/>
      <c r="AI7157" s="305"/>
      <c r="AJ7157" s="305"/>
      <c r="AK7157" s="307"/>
      <c r="AL7157" s="308"/>
    </row>
    <row r="7158" spans="34:38" ht="14.4">
      <c r="AH7158" s="306"/>
      <c r="AI7158" s="305"/>
      <c r="AJ7158" s="305"/>
      <c r="AK7158" s="307"/>
      <c r="AL7158" s="308"/>
    </row>
    <row r="7159" spans="34:38" ht="14.4">
      <c r="AH7159" s="306"/>
      <c r="AI7159" s="305"/>
      <c r="AJ7159" s="305"/>
      <c r="AK7159" s="307"/>
      <c r="AL7159" s="308"/>
    </row>
    <row r="7160" spans="34:38" ht="14.4">
      <c r="AH7160" s="306"/>
      <c r="AI7160" s="305"/>
      <c r="AJ7160" s="305"/>
      <c r="AK7160" s="307"/>
      <c r="AL7160" s="308"/>
    </row>
    <row r="7161" spans="34:38" ht="14.4">
      <c r="AH7161" s="306"/>
      <c r="AI7161" s="305"/>
      <c r="AJ7161" s="305"/>
      <c r="AK7161" s="307"/>
      <c r="AL7161" s="308"/>
    </row>
    <row r="7162" spans="34:38" ht="14.4">
      <c r="AH7162" s="306"/>
      <c r="AI7162" s="305"/>
      <c r="AJ7162" s="305"/>
      <c r="AK7162" s="307"/>
      <c r="AL7162" s="308"/>
    </row>
    <row r="7163" spans="34:38" ht="14.4">
      <c r="AH7163" s="306"/>
      <c r="AI7163" s="305"/>
      <c r="AJ7163" s="305"/>
      <c r="AK7163" s="307"/>
      <c r="AL7163" s="308"/>
    </row>
    <row r="7164" spans="34:38" ht="14.4">
      <c r="AH7164" s="306"/>
      <c r="AI7164" s="305"/>
      <c r="AJ7164" s="305"/>
      <c r="AK7164" s="307"/>
      <c r="AL7164" s="308"/>
    </row>
    <row r="7165" spans="34:38" ht="14.4">
      <c r="AH7165" s="306"/>
      <c r="AI7165" s="305"/>
      <c r="AJ7165" s="305"/>
      <c r="AK7165" s="307"/>
      <c r="AL7165" s="308"/>
    </row>
    <row r="7166" spans="34:38" ht="14.4">
      <c r="AH7166" s="306"/>
      <c r="AI7166" s="305"/>
      <c r="AJ7166" s="305"/>
      <c r="AK7166" s="307"/>
      <c r="AL7166" s="308"/>
    </row>
    <row r="7167" spans="34:38" ht="14.4">
      <c r="AH7167" s="306"/>
      <c r="AI7167" s="305"/>
      <c r="AJ7167" s="305"/>
      <c r="AK7167" s="307"/>
      <c r="AL7167" s="308"/>
    </row>
    <row r="7168" spans="34:38" ht="14.4">
      <c r="AH7168" s="306"/>
      <c r="AI7168" s="305"/>
      <c r="AJ7168" s="305"/>
      <c r="AK7168" s="307"/>
      <c r="AL7168" s="308"/>
    </row>
    <row r="7169" spans="34:38" ht="14.4">
      <c r="AH7169" s="306"/>
      <c r="AI7169" s="305"/>
      <c r="AJ7169" s="305"/>
      <c r="AK7169" s="307"/>
      <c r="AL7169" s="308"/>
    </row>
    <row r="7170" spans="34:38" ht="14.4">
      <c r="AH7170" s="306"/>
      <c r="AI7170" s="305"/>
      <c r="AJ7170" s="305"/>
      <c r="AK7170" s="307"/>
      <c r="AL7170" s="308"/>
    </row>
    <row r="7171" spans="34:38" ht="14.4">
      <c r="AH7171" s="306"/>
      <c r="AI7171" s="305"/>
      <c r="AJ7171" s="305"/>
      <c r="AK7171" s="307"/>
      <c r="AL7171" s="308"/>
    </row>
    <row r="7172" spans="34:38" ht="14.4">
      <c r="AH7172" s="306"/>
      <c r="AI7172" s="305"/>
      <c r="AJ7172" s="305"/>
      <c r="AK7172" s="307"/>
      <c r="AL7172" s="308"/>
    </row>
    <row r="7173" spans="34:38" ht="14.4">
      <c r="AH7173" s="306"/>
      <c r="AI7173" s="305"/>
      <c r="AJ7173" s="305"/>
      <c r="AK7173" s="307"/>
      <c r="AL7173" s="308"/>
    </row>
    <row r="7174" spans="34:38" ht="14.4">
      <c r="AH7174" s="306"/>
      <c r="AI7174" s="305"/>
      <c r="AJ7174" s="305"/>
      <c r="AK7174" s="307"/>
      <c r="AL7174" s="308"/>
    </row>
    <row r="7175" spans="34:38" ht="14.4">
      <c r="AH7175" s="306"/>
      <c r="AI7175" s="305"/>
      <c r="AJ7175" s="305"/>
      <c r="AK7175" s="307"/>
      <c r="AL7175" s="308"/>
    </row>
    <row r="7176" spans="34:38" ht="14.4">
      <c r="AH7176" s="306"/>
      <c r="AI7176" s="305"/>
      <c r="AJ7176" s="305"/>
      <c r="AK7176" s="307"/>
      <c r="AL7176" s="308"/>
    </row>
    <row r="7177" spans="34:38" ht="14.4">
      <c r="AH7177" s="306"/>
      <c r="AI7177" s="305"/>
      <c r="AJ7177" s="305"/>
      <c r="AK7177" s="307"/>
      <c r="AL7177" s="308"/>
    </row>
    <row r="7178" spans="34:38" ht="14.4">
      <c r="AH7178" s="306"/>
      <c r="AI7178" s="305"/>
      <c r="AJ7178" s="305"/>
      <c r="AK7178" s="307"/>
      <c r="AL7178" s="308"/>
    </row>
    <row r="7179" spans="34:38" ht="14.4">
      <c r="AH7179" s="306"/>
      <c r="AI7179" s="305"/>
      <c r="AJ7179" s="305"/>
      <c r="AK7179" s="307"/>
      <c r="AL7179" s="308"/>
    </row>
    <row r="7180" spans="34:38" ht="14.4">
      <c r="AH7180" s="306"/>
      <c r="AI7180" s="305"/>
      <c r="AJ7180" s="305"/>
      <c r="AK7180" s="307"/>
      <c r="AL7180" s="308"/>
    </row>
    <row r="7181" spans="34:38" ht="14.4">
      <c r="AH7181" s="306"/>
      <c r="AI7181" s="305"/>
      <c r="AJ7181" s="305"/>
      <c r="AK7181" s="307"/>
      <c r="AL7181" s="308"/>
    </row>
    <row r="7182" spans="34:38" ht="14.4">
      <c r="AH7182" s="306"/>
      <c r="AI7182" s="305"/>
      <c r="AJ7182" s="305"/>
      <c r="AK7182" s="307"/>
      <c r="AL7182" s="308"/>
    </row>
    <row r="7183" spans="34:38" ht="14.4">
      <c r="AH7183" s="306"/>
      <c r="AI7183" s="305"/>
      <c r="AJ7183" s="305"/>
      <c r="AK7183" s="307"/>
      <c r="AL7183" s="308"/>
    </row>
    <row r="7184" spans="34:38" ht="14.4">
      <c r="AH7184" s="306"/>
      <c r="AI7184" s="305"/>
      <c r="AJ7184" s="305"/>
      <c r="AK7184" s="307"/>
      <c r="AL7184" s="308"/>
    </row>
    <row r="7185" spans="34:38" ht="14.4">
      <c r="AH7185" s="306"/>
      <c r="AI7185" s="305"/>
      <c r="AJ7185" s="305"/>
      <c r="AK7185" s="307"/>
      <c r="AL7185" s="308"/>
    </row>
    <row r="7186" spans="34:38" ht="14.4">
      <c r="AH7186" s="306"/>
      <c r="AI7186" s="305"/>
      <c r="AJ7186" s="305"/>
      <c r="AK7186" s="307"/>
      <c r="AL7186" s="308"/>
    </row>
    <row r="7187" spans="34:38" ht="14.4">
      <c r="AH7187" s="306"/>
      <c r="AI7187" s="305"/>
      <c r="AJ7187" s="305"/>
      <c r="AK7187" s="307"/>
      <c r="AL7187" s="308"/>
    </row>
    <row r="7188" spans="34:38" ht="14.4">
      <c r="AH7188" s="306"/>
      <c r="AI7188" s="305"/>
      <c r="AJ7188" s="305"/>
      <c r="AK7188" s="307"/>
      <c r="AL7188" s="308"/>
    </row>
    <row r="7189" spans="34:38" ht="14.4">
      <c r="AH7189" s="306"/>
      <c r="AI7189" s="305"/>
      <c r="AJ7189" s="305"/>
      <c r="AK7189" s="307"/>
      <c r="AL7189" s="308"/>
    </row>
    <row r="7190" spans="34:38" ht="14.4">
      <c r="AH7190" s="306"/>
      <c r="AI7190" s="305"/>
      <c r="AJ7190" s="305"/>
      <c r="AK7190" s="307"/>
      <c r="AL7190" s="308"/>
    </row>
    <row r="7191" spans="34:38" ht="14.4">
      <c r="AH7191" s="306"/>
      <c r="AI7191" s="305"/>
      <c r="AJ7191" s="305"/>
      <c r="AK7191" s="307"/>
      <c r="AL7191" s="308"/>
    </row>
    <row r="7192" spans="34:38" ht="14.4">
      <c r="AH7192" s="306"/>
      <c r="AI7192" s="305"/>
      <c r="AJ7192" s="305"/>
      <c r="AK7192" s="307"/>
      <c r="AL7192" s="308"/>
    </row>
    <row r="7193" spans="34:38" ht="14.4">
      <c r="AH7193" s="306"/>
      <c r="AI7193" s="305"/>
      <c r="AJ7193" s="305"/>
      <c r="AK7193" s="307"/>
      <c r="AL7193" s="308"/>
    </row>
    <row r="7194" spans="34:38" ht="14.4">
      <c r="AH7194" s="306"/>
      <c r="AI7194" s="305"/>
      <c r="AJ7194" s="305"/>
      <c r="AK7194" s="307"/>
      <c r="AL7194" s="308"/>
    </row>
    <row r="7195" spans="34:38" ht="14.4">
      <c r="AH7195" s="306"/>
      <c r="AI7195" s="305"/>
      <c r="AJ7195" s="305"/>
      <c r="AK7195" s="307"/>
      <c r="AL7195" s="308"/>
    </row>
    <row r="7196" spans="34:38" ht="14.4">
      <c r="AH7196" s="306"/>
      <c r="AI7196" s="305"/>
      <c r="AJ7196" s="305"/>
      <c r="AK7196" s="307"/>
      <c r="AL7196" s="308"/>
    </row>
    <row r="7197" spans="34:38" ht="14.4">
      <c r="AH7197" s="306"/>
      <c r="AI7197" s="305"/>
      <c r="AJ7197" s="305"/>
      <c r="AK7197" s="307"/>
      <c r="AL7197" s="308"/>
    </row>
    <row r="7198" spans="34:38" ht="14.4">
      <c r="AH7198" s="306"/>
      <c r="AI7198" s="305"/>
      <c r="AJ7198" s="305"/>
      <c r="AK7198" s="307"/>
      <c r="AL7198" s="308"/>
    </row>
    <row r="7199" spans="34:38" ht="14.4">
      <c r="AH7199" s="306"/>
      <c r="AI7199" s="305"/>
      <c r="AJ7199" s="305"/>
      <c r="AK7199" s="307"/>
      <c r="AL7199" s="308"/>
    </row>
    <row r="7200" spans="34:38" ht="14.4">
      <c r="AH7200" s="306"/>
      <c r="AI7200" s="305"/>
      <c r="AJ7200" s="305"/>
      <c r="AK7200" s="307"/>
      <c r="AL7200" s="308"/>
    </row>
    <row r="7201" spans="34:38" ht="14.4">
      <c r="AH7201" s="306"/>
      <c r="AI7201" s="305"/>
      <c r="AJ7201" s="305"/>
      <c r="AK7201" s="307"/>
      <c r="AL7201" s="308"/>
    </row>
    <row r="7202" spans="34:38" ht="14.4">
      <c r="AH7202" s="306"/>
      <c r="AI7202" s="305"/>
      <c r="AJ7202" s="305"/>
      <c r="AK7202" s="307"/>
      <c r="AL7202" s="308"/>
    </row>
    <row r="7203" spans="34:38" ht="14.4">
      <c r="AH7203" s="306"/>
      <c r="AI7203" s="305"/>
      <c r="AJ7203" s="305"/>
      <c r="AK7203" s="307"/>
      <c r="AL7203" s="308"/>
    </row>
    <row r="7204" spans="34:38" ht="14.4">
      <c r="AH7204" s="306"/>
      <c r="AI7204" s="305"/>
      <c r="AJ7204" s="305"/>
      <c r="AK7204" s="307"/>
      <c r="AL7204" s="308"/>
    </row>
    <row r="7205" spans="34:38" ht="14.4">
      <c r="AH7205" s="306"/>
      <c r="AI7205" s="305"/>
      <c r="AJ7205" s="305"/>
      <c r="AK7205" s="307"/>
      <c r="AL7205" s="308"/>
    </row>
    <row r="7206" spans="34:38" ht="14.4">
      <c r="AH7206" s="306"/>
      <c r="AI7206" s="305"/>
      <c r="AJ7206" s="305"/>
      <c r="AK7206" s="307"/>
      <c r="AL7206" s="308"/>
    </row>
    <row r="7207" spans="34:38" ht="14.4">
      <c r="AH7207" s="306"/>
      <c r="AI7207" s="305"/>
      <c r="AJ7207" s="305"/>
      <c r="AK7207" s="307"/>
      <c r="AL7207" s="308"/>
    </row>
    <row r="7208" spans="34:38" ht="14.4">
      <c r="AH7208" s="306"/>
      <c r="AI7208" s="305"/>
      <c r="AJ7208" s="305"/>
      <c r="AK7208" s="307"/>
      <c r="AL7208" s="308"/>
    </row>
    <row r="7209" spans="34:38" ht="14.4">
      <c r="AH7209" s="306"/>
      <c r="AI7209" s="305"/>
      <c r="AJ7209" s="305"/>
      <c r="AK7209" s="307"/>
      <c r="AL7209" s="308"/>
    </row>
    <row r="7210" spans="34:38" ht="14.4">
      <c r="AH7210" s="306"/>
      <c r="AI7210" s="305"/>
      <c r="AJ7210" s="305"/>
      <c r="AK7210" s="307"/>
      <c r="AL7210" s="308"/>
    </row>
    <row r="7211" spans="34:38" ht="14.4">
      <c r="AH7211" s="306"/>
      <c r="AI7211" s="305"/>
      <c r="AJ7211" s="305"/>
      <c r="AK7211" s="307"/>
      <c r="AL7211" s="308"/>
    </row>
    <row r="7212" spans="34:38" ht="14.4">
      <c r="AH7212" s="306"/>
      <c r="AI7212" s="305"/>
      <c r="AJ7212" s="305"/>
      <c r="AK7212" s="307"/>
      <c r="AL7212" s="308"/>
    </row>
    <row r="7213" spans="34:38" ht="14.4">
      <c r="AH7213" s="306"/>
      <c r="AI7213" s="305"/>
      <c r="AJ7213" s="305"/>
      <c r="AK7213" s="307"/>
      <c r="AL7213" s="308"/>
    </row>
    <row r="7214" spans="34:38" ht="14.4">
      <c r="AH7214" s="306"/>
      <c r="AI7214" s="305"/>
      <c r="AJ7214" s="305"/>
      <c r="AK7214" s="307"/>
      <c r="AL7214" s="308"/>
    </row>
    <row r="7215" spans="34:38" ht="14.4">
      <c r="AH7215" s="306"/>
      <c r="AI7215" s="305"/>
      <c r="AJ7215" s="305"/>
      <c r="AK7215" s="307"/>
      <c r="AL7215" s="308"/>
    </row>
    <row r="7216" spans="34:38" ht="14.4">
      <c r="AH7216" s="306"/>
      <c r="AI7216" s="305"/>
      <c r="AJ7216" s="305"/>
      <c r="AK7216" s="307"/>
      <c r="AL7216" s="308"/>
    </row>
    <row r="7217" spans="34:38" ht="14.4">
      <c r="AH7217" s="306"/>
      <c r="AI7217" s="305"/>
      <c r="AJ7217" s="305"/>
      <c r="AK7217" s="307"/>
      <c r="AL7217" s="308"/>
    </row>
    <row r="7218" spans="34:38" ht="14.4">
      <c r="AH7218" s="306"/>
      <c r="AI7218" s="305"/>
      <c r="AJ7218" s="305"/>
      <c r="AK7218" s="307"/>
      <c r="AL7218" s="308"/>
    </row>
    <row r="7219" spans="34:38" ht="14.4">
      <c r="AH7219" s="306"/>
      <c r="AI7219" s="305"/>
      <c r="AJ7219" s="305"/>
      <c r="AK7219" s="307"/>
      <c r="AL7219" s="308"/>
    </row>
    <row r="7220" spans="34:38" ht="14.4">
      <c r="AH7220" s="306"/>
      <c r="AI7220" s="305"/>
      <c r="AJ7220" s="305"/>
      <c r="AK7220" s="307"/>
      <c r="AL7220" s="308"/>
    </row>
    <row r="7221" spans="34:38" ht="14.4">
      <c r="AH7221" s="306"/>
      <c r="AI7221" s="305"/>
      <c r="AJ7221" s="305"/>
      <c r="AK7221" s="307"/>
      <c r="AL7221" s="308"/>
    </row>
    <row r="7222" spans="34:38" ht="14.4">
      <c r="AH7222" s="306"/>
      <c r="AI7222" s="305"/>
      <c r="AJ7222" s="305"/>
      <c r="AK7222" s="307"/>
      <c r="AL7222" s="308"/>
    </row>
    <row r="7223" spans="34:38" ht="14.4">
      <c r="AH7223" s="306"/>
      <c r="AI7223" s="305"/>
      <c r="AJ7223" s="305"/>
      <c r="AK7223" s="307"/>
      <c r="AL7223" s="308"/>
    </row>
    <row r="7224" spans="34:38" ht="14.4">
      <c r="AH7224" s="306"/>
      <c r="AI7224" s="305"/>
      <c r="AJ7224" s="305"/>
      <c r="AK7224" s="307"/>
      <c r="AL7224" s="308"/>
    </row>
    <row r="7225" spans="34:38" ht="14.4">
      <c r="AH7225" s="306"/>
      <c r="AI7225" s="305"/>
      <c r="AJ7225" s="305"/>
      <c r="AK7225" s="307"/>
      <c r="AL7225" s="308"/>
    </row>
    <row r="7226" spans="34:38" ht="14.4">
      <c r="AH7226" s="306"/>
      <c r="AI7226" s="305"/>
      <c r="AJ7226" s="305"/>
      <c r="AK7226" s="307"/>
      <c r="AL7226" s="308"/>
    </row>
    <row r="7227" spans="34:38" ht="14.4">
      <c r="AH7227" s="306"/>
      <c r="AI7227" s="305"/>
      <c r="AJ7227" s="305"/>
      <c r="AK7227" s="307"/>
      <c r="AL7227" s="308"/>
    </row>
    <row r="7228" spans="34:38" ht="14.4">
      <c r="AH7228" s="306"/>
      <c r="AI7228" s="305"/>
      <c r="AJ7228" s="305"/>
      <c r="AK7228" s="307"/>
      <c r="AL7228" s="308"/>
    </row>
    <row r="7229" spans="34:38" ht="14.4">
      <c r="AH7229" s="306"/>
      <c r="AI7229" s="305"/>
      <c r="AJ7229" s="305"/>
      <c r="AK7229" s="307"/>
      <c r="AL7229" s="308"/>
    </row>
    <row r="7230" spans="34:38" ht="14.4">
      <c r="AH7230" s="306"/>
      <c r="AI7230" s="305"/>
      <c r="AJ7230" s="305"/>
      <c r="AK7230" s="307"/>
      <c r="AL7230" s="308"/>
    </row>
    <row r="7231" spans="34:38" ht="14.4">
      <c r="AH7231" s="306"/>
      <c r="AI7231" s="305"/>
      <c r="AJ7231" s="305"/>
      <c r="AK7231" s="307"/>
      <c r="AL7231" s="308"/>
    </row>
    <row r="7232" spans="34:38" ht="14.4">
      <c r="AH7232" s="306"/>
      <c r="AI7232" s="305"/>
      <c r="AJ7232" s="305"/>
      <c r="AK7232" s="307"/>
      <c r="AL7232" s="308"/>
    </row>
    <row r="7233" spans="34:38" ht="14.4">
      <c r="AH7233" s="306"/>
      <c r="AI7233" s="305"/>
      <c r="AJ7233" s="305"/>
      <c r="AK7233" s="307"/>
      <c r="AL7233" s="308"/>
    </row>
    <row r="7234" spans="34:38" ht="14.4">
      <c r="AH7234" s="306"/>
      <c r="AI7234" s="305"/>
      <c r="AJ7234" s="305"/>
      <c r="AK7234" s="307"/>
      <c r="AL7234" s="308"/>
    </row>
    <row r="7235" spans="34:38" ht="14.4">
      <c r="AH7235" s="306"/>
      <c r="AI7235" s="305"/>
      <c r="AJ7235" s="305"/>
      <c r="AK7235" s="307"/>
      <c r="AL7235" s="308"/>
    </row>
    <row r="7236" spans="34:38" ht="14.4">
      <c r="AH7236" s="306"/>
      <c r="AI7236" s="305"/>
      <c r="AJ7236" s="305"/>
      <c r="AK7236" s="307"/>
      <c r="AL7236" s="308"/>
    </row>
    <row r="7237" spans="34:38" ht="14.4">
      <c r="AH7237" s="306"/>
      <c r="AI7237" s="305"/>
      <c r="AJ7237" s="305"/>
      <c r="AK7237" s="307"/>
      <c r="AL7237" s="308"/>
    </row>
    <row r="7238" spans="34:38" ht="14.4">
      <c r="AH7238" s="306"/>
      <c r="AI7238" s="305"/>
      <c r="AJ7238" s="305"/>
      <c r="AK7238" s="307"/>
      <c r="AL7238" s="308"/>
    </row>
    <row r="7239" spans="34:38" ht="14.4">
      <c r="AH7239" s="306"/>
      <c r="AI7239" s="305"/>
      <c r="AJ7239" s="305"/>
      <c r="AK7239" s="307"/>
      <c r="AL7239" s="308"/>
    </row>
    <row r="7240" spans="34:38" ht="14.4">
      <c r="AH7240" s="306"/>
      <c r="AI7240" s="305"/>
      <c r="AJ7240" s="305"/>
      <c r="AK7240" s="307"/>
      <c r="AL7240" s="308"/>
    </row>
    <row r="7241" spans="34:38" ht="14.4">
      <c r="AH7241" s="306"/>
      <c r="AI7241" s="305"/>
      <c r="AJ7241" s="305"/>
      <c r="AK7241" s="307"/>
      <c r="AL7241" s="308"/>
    </row>
    <row r="7242" spans="34:38" ht="14.4">
      <c r="AH7242" s="306"/>
      <c r="AI7242" s="305"/>
      <c r="AJ7242" s="305"/>
      <c r="AK7242" s="307"/>
      <c r="AL7242" s="308"/>
    </row>
    <row r="7243" spans="34:38" ht="14.4">
      <c r="AH7243" s="306"/>
      <c r="AI7243" s="305"/>
      <c r="AJ7243" s="305"/>
      <c r="AK7243" s="307"/>
      <c r="AL7243" s="308"/>
    </row>
    <row r="7244" spans="34:38" ht="14.4">
      <c r="AH7244" s="306"/>
      <c r="AI7244" s="305"/>
      <c r="AJ7244" s="305"/>
      <c r="AK7244" s="307"/>
      <c r="AL7244" s="308"/>
    </row>
    <row r="7245" spans="34:38" ht="14.4">
      <c r="AH7245" s="306"/>
      <c r="AI7245" s="305"/>
      <c r="AJ7245" s="305"/>
      <c r="AK7245" s="307"/>
      <c r="AL7245" s="308"/>
    </row>
    <row r="7246" spans="34:38" ht="14.4">
      <c r="AH7246" s="306"/>
      <c r="AI7246" s="305"/>
      <c r="AJ7246" s="305"/>
      <c r="AK7246" s="307"/>
      <c r="AL7246" s="308"/>
    </row>
    <row r="7247" spans="34:38" ht="14.4">
      <c r="AH7247" s="306"/>
      <c r="AI7247" s="305"/>
      <c r="AJ7247" s="305"/>
      <c r="AK7247" s="307"/>
      <c r="AL7247" s="308"/>
    </row>
    <row r="7248" spans="34:38" ht="14.4">
      <c r="AH7248" s="306"/>
      <c r="AI7248" s="305"/>
      <c r="AJ7248" s="305"/>
      <c r="AK7248" s="307"/>
      <c r="AL7248" s="308"/>
    </row>
    <row r="7249" spans="34:38" ht="14.4">
      <c r="AH7249" s="306"/>
      <c r="AI7249" s="305"/>
      <c r="AJ7249" s="305"/>
      <c r="AK7249" s="307"/>
      <c r="AL7249" s="308"/>
    </row>
    <row r="7250" spans="34:38" ht="14.4">
      <c r="AH7250" s="306"/>
      <c r="AI7250" s="305"/>
      <c r="AJ7250" s="305"/>
      <c r="AK7250" s="307"/>
      <c r="AL7250" s="308"/>
    </row>
    <row r="7251" spans="34:38" ht="14.4">
      <c r="AH7251" s="306"/>
      <c r="AI7251" s="305"/>
      <c r="AJ7251" s="305"/>
      <c r="AK7251" s="307"/>
      <c r="AL7251" s="308"/>
    </row>
    <row r="7252" spans="34:38" ht="14.4">
      <c r="AH7252" s="306"/>
      <c r="AI7252" s="305"/>
      <c r="AJ7252" s="305"/>
      <c r="AK7252" s="307"/>
      <c r="AL7252" s="308"/>
    </row>
    <row r="7253" spans="34:38" ht="14.4">
      <c r="AH7253" s="306"/>
      <c r="AI7253" s="305"/>
      <c r="AJ7253" s="305"/>
      <c r="AK7253" s="307"/>
      <c r="AL7253" s="308"/>
    </row>
    <row r="7254" spans="34:38" ht="14.4">
      <c r="AH7254" s="306"/>
      <c r="AI7254" s="305"/>
      <c r="AJ7254" s="305"/>
      <c r="AK7254" s="307"/>
      <c r="AL7254" s="308"/>
    </row>
    <row r="7255" spans="34:38" ht="14.4">
      <c r="AH7255" s="306"/>
      <c r="AI7255" s="305"/>
      <c r="AJ7255" s="305"/>
      <c r="AK7255" s="307"/>
      <c r="AL7255" s="308"/>
    </row>
    <row r="7256" spans="34:38" ht="14.4">
      <c r="AH7256" s="306"/>
      <c r="AI7256" s="305"/>
      <c r="AJ7256" s="305"/>
      <c r="AK7256" s="307"/>
      <c r="AL7256" s="308"/>
    </row>
    <row r="7257" spans="34:38" ht="14.4">
      <c r="AH7257" s="306"/>
      <c r="AI7257" s="305"/>
      <c r="AJ7257" s="305"/>
      <c r="AK7257" s="307"/>
      <c r="AL7257" s="308"/>
    </row>
    <row r="7258" spans="34:38" ht="14.4">
      <c r="AH7258" s="306"/>
      <c r="AI7258" s="305"/>
      <c r="AJ7258" s="305"/>
      <c r="AK7258" s="307"/>
      <c r="AL7258" s="308"/>
    </row>
    <row r="7259" spans="34:38" ht="14.4">
      <c r="AH7259" s="306"/>
      <c r="AI7259" s="305"/>
      <c r="AJ7259" s="305"/>
      <c r="AK7259" s="307"/>
      <c r="AL7259" s="308"/>
    </row>
    <row r="7260" spans="34:38" ht="14.4">
      <c r="AH7260" s="306"/>
      <c r="AI7260" s="305"/>
      <c r="AJ7260" s="305"/>
      <c r="AK7260" s="307"/>
      <c r="AL7260" s="308"/>
    </row>
    <row r="7261" spans="34:38" ht="14.4">
      <c r="AH7261" s="306"/>
      <c r="AI7261" s="305"/>
      <c r="AJ7261" s="305"/>
      <c r="AK7261" s="307"/>
      <c r="AL7261" s="308"/>
    </row>
    <row r="7262" spans="34:38" ht="14.4">
      <c r="AH7262" s="306"/>
      <c r="AI7262" s="305"/>
      <c r="AJ7262" s="305"/>
      <c r="AK7262" s="307"/>
      <c r="AL7262" s="308"/>
    </row>
    <row r="7263" spans="34:38" ht="14.4">
      <c r="AH7263" s="306"/>
      <c r="AI7263" s="305"/>
      <c r="AJ7263" s="305"/>
      <c r="AK7263" s="307"/>
      <c r="AL7263" s="308"/>
    </row>
    <row r="7264" spans="34:38" ht="14.4">
      <c r="AH7264" s="306"/>
      <c r="AI7264" s="305"/>
      <c r="AJ7264" s="305"/>
      <c r="AK7264" s="307"/>
      <c r="AL7264" s="308"/>
    </row>
    <row r="7265" spans="34:38" ht="14.4">
      <c r="AH7265" s="306"/>
      <c r="AI7265" s="305"/>
      <c r="AJ7265" s="305"/>
      <c r="AK7265" s="307"/>
      <c r="AL7265" s="308"/>
    </row>
    <row r="7266" spans="34:38" ht="14.4">
      <c r="AH7266" s="306"/>
      <c r="AI7266" s="305"/>
      <c r="AJ7266" s="305"/>
      <c r="AK7266" s="307"/>
      <c r="AL7266" s="308"/>
    </row>
    <row r="7267" spans="34:38" ht="14.4">
      <c r="AH7267" s="306"/>
      <c r="AI7267" s="305"/>
      <c r="AJ7267" s="305"/>
      <c r="AK7267" s="307"/>
      <c r="AL7267" s="308"/>
    </row>
    <row r="7268" spans="34:38" ht="14.4">
      <c r="AH7268" s="306"/>
      <c r="AI7268" s="305"/>
      <c r="AJ7268" s="305"/>
      <c r="AK7268" s="307"/>
      <c r="AL7268" s="308"/>
    </row>
    <row r="7269" spans="34:38" ht="14.4">
      <c r="AH7269" s="306"/>
      <c r="AI7269" s="305"/>
      <c r="AJ7269" s="305"/>
      <c r="AK7269" s="307"/>
      <c r="AL7269" s="308"/>
    </row>
    <row r="7270" spans="34:38" ht="14.4">
      <c r="AH7270" s="306"/>
      <c r="AI7270" s="305"/>
      <c r="AJ7270" s="305"/>
      <c r="AK7270" s="307"/>
      <c r="AL7270" s="308"/>
    </row>
    <row r="7271" spans="34:38" ht="14.4">
      <c r="AH7271" s="306"/>
      <c r="AI7271" s="305"/>
      <c r="AJ7271" s="305"/>
      <c r="AK7271" s="307"/>
      <c r="AL7271" s="308"/>
    </row>
    <row r="7272" spans="34:38" ht="14.4">
      <c r="AH7272" s="306"/>
      <c r="AI7272" s="305"/>
      <c r="AJ7272" s="305"/>
      <c r="AK7272" s="307"/>
      <c r="AL7272" s="308"/>
    </row>
    <row r="7273" spans="34:38" ht="14.4">
      <c r="AH7273" s="306"/>
      <c r="AI7273" s="305"/>
      <c r="AJ7273" s="305"/>
      <c r="AK7273" s="307"/>
      <c r="AL7273" s="308"/>
    </row>
    <row r="7274" spans="34:38" ht="14.4">
      <c r="AH7274" s="306"/>
      <c r="AI7274" s="305"/>
      <c r="AJ7274" s="305"/>
      <c r="AK7274" s="307"/>
      <c r="AL7274" s="308"/>
    </row>
    <row r="7275" spans="34:38" ht="14.4">
      <c r="AH7275" s="306"/>
      <c r="AI7275" s="305"/>
      <c r="AJ7275" s="305"/>
      <c r="AK7275" s="307"/>
      <c r="AL7275" s="308"/>
    </row>
    <row r="7276" spans="34:38" ht="14.4">
      <c r="AH7276" s="306"/>
      <c r="AI7276" s="305"/>
      <c r="AJ7276" s="305"/>
      <c r="AK7276" s="307"/>
      <c r="AL7276" s="308"/>
    </row>
    <row r="7277" spans="34:38" ht="14.4">
      <c r="AH7277" s="306"/>
      <c r="AI7277" s="305"/>
      <c r="AJ7277" s="305"/>
      <c r="AK7277" s="307"/>
      <c r="AL7277" s="308"/>
    </row>
    <row r="7278" spans="34:38" ht="14.4">
      <c r="AH7278" s="306"/>
      <c r="AI7278" s="305"/>
      <c r="AJ7278" s="305"/>
      <c r="AK7278" s="307"/>
      <c r="AL7278" s="308"/>
    </row>
    <row r="7279" spans="34:38" ht="14.4">
      <c r="AH7279" s="306"/>
      <c r="AI7279" s="305"/>
      <c r="AJ7279" s="305"/>
      <c r="AK7279" s="307"/>
      <c r="AL7279" s="308"/>
    </row>
    <row r="7280" spans="34:38" ht="14.4">
      <c r="AH7280" s="306"/>
      <c r="AI7280" s="305"/>
      <c r="AJ7280" s="305"/>
      <c r="AK7280" s="307"/>
      <c r="AL7280" s="308"/>
    </row>
    <row r="7281" spans="34:38" ht="14.4">
      <c r="AH7281" s="306"/>
      <c r="AI7281" s="305"/>
      <c r="AJ7281" s="305"/>
      <c r="AK7281" s="307"/>
      <c r="AL7281" s="308"/>
    </row>
    <row r="7282" spans="34:38" ht="14.4">
      <c r="AH7282" s="306"/>
      <c r="AI7282" s="305"/>
      <c r="AJ7282" s="305"/>
      <c r="AK7282" s="307"/>
      <c r="AL7282" s="308"/>
    </row>
    <row r="7283" spans="34:38" ht="14.4">
      <c r="AH7283" s="306"/>
      <c r="AI7283" s="305"/>
      <c r="AJ7283" s="305"/>
      <c r="AK7283" s="307"/>
      <c r="AL7283" s="308"/>
    </row>
    <row r="7284" spans="34:38" ht="14.4">
      <c r="AH7284" s="306"/>
      <c r="AI7284" s="305"/>
      <c r="AJ7284" s="305"/>
      <c r="AK7284" s="307"/>
      <c r="AL7284" s="308"/>
    </row>
    <row r="7285" spans="34:38" ht="14.4">
      <c r="AH7285" s="306"/>
      <c r="AI7285" s="305"/>
      <c r="AJ7285" s="305"/>
      <c r="AK7285" s="307"/>
      <c r="AL7285" s="308"/>
    </row>
    <row r="7286" spans="34:38" ht="14.4">
      <c r="AH7286" s="306"/>
      <c r="AI7286" s="305"/>
      <c r="AJ7286" s="305"/>
      <c r="AK7286" s="307"/>
      <c r="AL7286" s="308"/>
    </row>
    <row r="7287" spans="34:38" ht="14.4">
      <c r="AH7287" s="306"/>
      <c r="AI7287" s="305"/>
      <c r="AJ7287" s="305"/>
      <c r="AK7287" s="307"/>
      <c r="AL7287" s="308"/>
    </row>
    <row r="7288" spans="34:38" ht="14.4">
      <c r="AH7288" s="306"/>
      <c r="AI7288" s="305"/>
      <c r="AJ7288" s="305"/>
      <c r="AK7288" s="307"/>
      <c r="AL7288" s="308"/>
    </row>
    <row r="7289" spans="34:38" ht="14.4">
      <c r="AH7289" s="306"/>
      <c r="AI7289" s="305"/>
      <c r="AJ7289" s="305"/>
      <c r="AK7289" s="307"/>
      <c r="AL7289" s="308"/>
    </row>
    <row r="7290" spans="34:38" ht="14.4">
      <c r="AH7290" s="306"/>
      <c r="AI7290" s="305"/>
      <c r="AJ7290" s="305"/>
      <c r="AK7290" s="307"/>
      <c r="AL7290" s="308"/>
    </row>
    <row r="7291" spans="34:38" ht="14.4">
      <c r="AH7291" s="306"/>
      <c r="AI7291" s="305"/>
      <c r="AJ7291" s="305"/>
      <c r="AK7291" s="307"/>
      <c r="AL7291" s="308"/>
    </row>
    <row r="7292" spans="34:38" ht="14.4">
      <c r="AH7292" s="306"/>
      <c r="AI7292" s="305"/>
      <c r="AJ7292" s="305"/>
      <c r="AK7292" s="307"/>
      <c r="AL7292" s="308"/>
    </row>
    <row r="7293" spans="34:38" ht="14.4">
      <c r="AH7293" s="306"/>
      <c r="AI7293" s="305"/>
      <c r="AJ7293" s="305"/>
      <c r="AK7293" s="307"/>
      <c r="AL7293" s="308"/>
    </row>
    <row r="7294" spans="34:38" ht="14.4">
      <c r="AH7294" s="306"/>
      <c r="AI7294" s="305"/>
      <c r="AJ7294" s="305"/>
      <c r="AK7294" s="307"/>
      <c r="AL7294" s="308"/>
    </row>
    <row r="7295" spans="34:38" ht="14.4">
      <c r="AH7295" s="306"/>
      <c r="AI7295" s="305"/>
      <c r="AJ7295" s="305"/>
      <c r="AK7295" s="307"/>
      <c r="AL7295" s="308"/>
    </row>
    <row r="7296" spans="34:38" ht="14.4">
      <c r="AH7296" s="306"/>
      <c r="AI7296" s="305"/>
      <c r="AJ7296" s="305"/>
      <c r="AK7296" s="307"/>
      <c r="AL7296" s="308"/>
    </row>
    <row r="7297" spans="34:38" ht="14.4">
      <c r="AH7297" s="306"/>
      <c r="AI7297" s="305"/>
      <c r="AJ7297" s="305"/>
      <c r="AK7297" s="307"/>
      <c r="AL7297" s="308"/>
    </row>
    <row r="7298" spans="34:38" ht="14.4">
      <c r="AH7298" s="306"/>
      <c r="AI7298" s="305"/>
      <c r="AJ7298" s="305"/>
      <c r="AK7298" s="307"/>
      <c r="AL7298" s="308"/>
    </row>
    <row r="7299" spans="34:38" ht="14.4">
      <c r="AH7299" s="306"/>
      <c r="AI7299" s="305"/>
      <c r="AJ7299" s="305"/>
      <c r="AK7299" s="307"/>
      <c r="AL7299" s="308"/>
    </row>
    <row r="7300" spans="34:38" ht="14.4">
      <c r="AH7300" s="306"/>
      <c r="AI7300" s="305"/>
      <c r="AJ7300" s="305"/>
      <c r="AK7300" s="307"/>
      <c r="AL7300" s="308"/>
    </row>
    <row r="7301" spans="34:38" ht="14.4">
      <c r="AH7301" s="306"/>
      <c r="AI7301" s="305"/>
      <c r="AJ7301" s="305"/>
      <c r="AK7301" s="307"/>
      <c r="AL7301" s="308"/>
    </row>
    <row r="7302" spans="34:38" ht="14.4">
      <c r="AH7302" s="306"/>
      <c r="AI7302" s="305"/>
      <c r="AJ7302" s="305"/>
      <c r="AK7302" s="307"/>
      <c r="AL7302" s="308"/>
    </row>
    <row r="7303" spans="34:38" ht="14.4">
      <c r="AH7303" s="306"/>
      <c r="AI7303" s="305"/>
      <c r="AJ7303" s="305"/>
      <c r="AK7303" s="307"/>
      <c r="AL7303" s="308"/>
    </row>
    <row r="7304" spans="34:38" ht="14.4">
      <c r="AH7304" s="306"/>
      <c r="AI7304" s="305"/>
      <c r="AJ7304" s="305"/>
      <c r="AK7304" s="307"/>
      <c r="AL7304" s="308"/>
    </row>
    <row r="7305" spans="34:38" ht="14.4">
      <c r="AH7305" s="306"/>
      <c r="AI7305" s="305"/>
      <c r="AJ7305" s="305"/>
      <c r="AK7305" s="307"/>
      <c r="AL7305" s="308"/>
    </row>
    <row r="7306" spans="34:38" ht="14.4">
      <c r="AH7306" s="306"/>
      <c r="AI7306" s="305"/>
      <c r="AJ7306" s="305"/>
      <c r="AK7306" s="307"/>
      <c r="AL7306" s="308"/>
    </row>
    <row r="7307" spans="34:38" ht="14.4">
      <c r="AH7307" s="306"/>
      <c r="AI7307" s="305"/>
      <c r="AJ7307" s="305"/>
      <c r="AK7307" s="307"/>
      <c r="AL7307" s="308"/>
    </row>
    <row r="7308" spans="34:38" ht="14.4">
      <c r="AH7308" s="306"/>
      <c r="AI7308" s="305"/>
      <c r="AJ7308" s="305"/>
      <c r="AK7308" s="307"/>
      <c r="AL7308" s="308"/>
    </row>
    <row r="7309" spans="34:38" ht="14.4">
      <c r="AH7309" s="306"/>
      <c r="AI7309" s="305"/>
      <c r="AJ7309" s="305"/>
      <c r="AK7309" s="307"/>
      <c r="AL7309" s="308"/>
    </row>
    <row r="7310" spans="34:38" ht="14.4">
      <c r="AH7310" s="306"/>
      <c r="AI7310" s="305"/>
      <c r="AJ7310" s="305"/>
      <c r="AK7310" s="307"/>
      <c r="AL7310" s="308"/>
    </row>
    <row r="7311" spans="34:38" ht="14.4">
      <c r="AH7311" s="306"/>
      <c r="AI7311" s="305"/>
      <c r="AJ7311" s="305"/>
      <c r="AK7311" s="307"/>
      <c r="AL7311" s="308"/>
    </row>
    <row r="7312" spans="34:38" ht="14.4">
      <c r="AH7312" s="306"/>
      <c r="AI7312" s="305"/>
      <c r="AJ7312" s="305"/>
      <c r="AK7312" s="307"/>
      <c r="AL7312" s="308"/>
    </row>
    <row r="7313" spans="34:38" ht="14.4">
      <c r="AH7313" s="306"/>
      <c r="AI7313" s="305"/>
      <c r="AJ7313" s="305"/>
      <c r="AK7313" s="307"/>
      <c r="AL7313" s="308"/>
    </row>
    <row r="7314" spans="34:38" ht="14.4">
      <c r="AH7314" s="306"/>
      <c r="AI7314" s="305"/>
      <c r="AJ7314" s="305"/>
      <c r="AK7314" s="307"/>
      <c r="AL7314" s="308"/>
    </row>
    <row r="7315" spans="34:38" ht="14.4">
      <c r="AH7315" s="306"/>
      <c r="AI7315" s="305"/>
      <c r="AJ7315" s="305"/>
      <c r="AK7315" s="307"/>
      <c r="AL7315" s="308"/>
    </row>
    <row r="7316" spans="34:38" ht="14.4">
      <c r="AH7316" s="306"/>
      <c r="AI7316" s="305"/>
      <c r="AJ7316" s="305"/>
      <c r="AK7316" s="307"/>
      <c r="AL7316" s="308"/>
    </row>
    <row r="7317" spans="34:38" ht="14.4">
      <c r="AH7317" s="306"/>
      <c r="AI7317" s="305"/>
      <c r="AJ7317" s="305"/>
      <c r="AK7317" s="307"/>
      <c r="AL7317" s="308"/>
    </row>
    <row r="7318" spans="34:38" ht="14.4">
      <c r="AH7318" s="306"/>
      <c r="AI7318" s="305"/>
      <c r="AJ7318" s="305"/>
      <c r="AK7318" s="307"/>
      <c r="AL7318" s="308"/>
    </row>
    <row r="7319" spans="34:38" ht="14.4">
      <c r="AH7319" s="306"/>
      <c r="AI7319" s="305"/>
      <c r="AJ7319" s="305"/>
      <c r="AK7319" s="307"/>
      <c r="AL7319" s="308"/>
    </row>
    <row r="7320" spans="34:38" ht="14.4">
      <c r="AH7320" s="306"/>
      <c r="AI7320" s="305"/>
      <c r="AJ7320" s="305"/>
      <c r="AK7320" s="307"/>
      <c r="AL7320" s="308"/>
    </row>
    <row r="7321" spans="34:38" ht="14.4">
      <c r="AH7321" s="306"/>
      <c r="AI7321" s="305"/>
      <c r="AJ7321" s="305"/>
      <c r="AK7321" s="307"/>
      <c r="AL7321" s="308"/>
    </row>
    <row r="7322" spans="34:38" ht="14.4">
      <c r="AH7322" s="306"/>
      <c r="AI7322" s="305"/>
      <c r="AJ7322" s="305"/>
      <c r="AK7322" s="307"/>
      <c r="AL7322" s="308"/>
    </row>
    <row r="7323" spans="34:38" ht="14.4">
      <c r="AH7323" s="306"/>
      <c r="AI7323" s="305"/>
      <c r="AJ7323" s="305"/>
      <c r="AK7323" s="307"/>
      <c r="AL7323" s="308"/>
    </row>
    <row r="7324" spans="34:38" ht="14.4">
      <c r="AH7324" s="306"/>
      <c r="AI7324" s="305"/>
      <c r="AJ7324" s="305"/>
      <c r="AK7324" s="307"/>
      <c r="AL7324" s="308"/>
    </row>
    <row r="7325" spans="34:38" ht="14.4">
      <c r="AH7325" s="306"/>
      <c r="AI7325" s="305"/>
      <c r="AJ7325" s="305"/>
      <c r="AK7325" s="307"/>
      <c r="AL7325" s="308"/>
    </row>
    <row r="7326" spans="34:38" ht="14.4">
      <c r="AH7326" s="306"/>
      <c r="AI7326" s="305"/>
      <c r="AJ7326" s="305"/>
      <c r="AK7326" s="307"/>
      <c r="AL7326" s="308"/>
    </row>
    <row r="7327" spans="34:38" ht="14.4">
      <c r="AH7327" s="306"/>
      <c r="AI7327" s="305"/>
      <c r="AJ7327" s="305"/>
      <c r="AK7327" s="307"/>
      <c r="AL7327" s="308"/>
    </row>
    <row r="7328" spans="34:38" ht="14.4">
      <c r="AH7328" s="306"/>
      <c r="AI7328" s="305"/>
      <c r="AJ7328" s="305"/>
      <c r="AK7328" s="307"/>
      <c r="AL7328" s="308"/>
    </row>
    <row r="7329" spans="34:38" ht="14.4">
      <c r="AH7329" s="306"/>
      <c r="AI7329" s="305"/>
      <c r="AJ7329" s="305"/>
      <c r="AK7329" s="307"/>
      <c r="AL7329" s="308"/>
    </row>
    <row r="7330" spans="34:38" ht="14.4">
      <c r="AH7330" s="306"/>
      <c r="AI7330" s="305"/>
      <c r="AJ7330" s="305"/>
      <c r="AK7330" s="307"/>
      <c r="AL7330" s="308"/>
    </row>
    <row r="7331" spans="34:38" ht="14.4">
      <c r="AH7331" s="306"/>
      <c r="AI7331" s="305"/>
      <c r="AJ7331" s="305"/>
      <c r="AK7331" s="307"/>
      <c r="AL7331" s="308"/>
    </row>
    <row r="7332" spans="34:38" ht="14.4">
      <c r="AH7332" s="306"/>
      <c r="AI7332" s="305"/>
      <c r="AJ7332" s="305"/>
      <c r="AK7332" s="307"/>
      <c r="AL7332" s="308"/>
    </row>
    <row r="7333" spans="34:38" ht="14.4">
      <c r="AH7333" s="306"/>
      <c r="AI7333" s="305"/>
      <c r="AJ7333" s="305"/>
      <c r="AK7333" s="307"/>
      <c r="AL7333" s="308"/>
    </row>
    <row r="7334" spans="34:38" ht="14.4">
      <c r="AH7334" s="306"/>
      <c r="AI7334" s="305"/>
      <c r="AJ7334" s="305"/>
      <c r="AK7334" s="307"/>
      <c r="AL7334" s="308"/>
    </row>
    <row r="7335" spans="34:38" ht="14.4">
      <c r="AH7335" s="306"/>
      <c r="AI7335" s="305"/>
      <c r="AJ7335" s="305"/>
      <c r="AK7335" s="307"/>
      <c r="AL7335" s="308"/>
    </row>
    <row r="7336" spans="34:38" ht="14.4">
      <c r="AH7336" s="306"/>
      <c r="AI7336" s="305"/>
      <c r="AJ7336" s="305"/>
      <c r="AK7336" s="307"/>
      <c r="AL7336" s="308"/>
    </row>
    <row r="7337" spans="34:38" ht="14.4">
      <c r="AH7337" s="306"/>
      <c r="AI7337" s="305"/>
      <c r="AJ7337" s="305"/>
      <c r="AK7337" s="307"/>
      <c r="AL7337" s="308"/>
    </row>
    <row r="7338" spans="34:38" ht="14.4">
      <c r="AH7338" s="306"/>
      <c r="AI7338" s="305"/>
      <c r="AJ7338" s="305"/>
      <c r="AK7338" s="307"/>
      <c r="AL7338" s="308"/>
    </row>
    <row r="7339" spans="34:38" ht="14.4">
      <c r="AH7339" s="306"/>
      <c r="AI7339" s="305"/>
      <c r="AJ7339" s="305"/>
      <c r="AK7339" s="307"/>
      <c r="AL7339" s="308"/>
    </row>
    <row r="7340" spans="34:38" ht="14.4">
      <c r="AH7340" s="306"/>
      <c r="AI7340" s="305"/>
      <c r="AJ7340" s="305"/>
      <c r="AK7340" s="307"/>
      <c r="AL7340" s="308"/>
    </row>
    <row r="7341" spans="34:38" ht="14.4">
      <c r="AH7341" s="306"/>
      <c r="AI7341" s="305"/>
      <c r="AJ7341" s="305"/>
      <c r="AK7341" s="307"/>
      <c r="AL7341" s="308"/>
    </row>
    <row r="7342" spans="34:38" ht="14.4">
      <c r="AH7342" s="306"/>
      <c r="AI7342" s="305"/>
      <c r="AJ7342" s="305"/>
      <c r="AK7342" s="307"/>
      <c r="AL7342" s="308"/>
    </row>
    <row r="7343" spans="34:38" ht="14.4">
      <c r="AH7343" s="306"/>
      <c r="AI7343" s="305"/>
      <c r="AJ7343" s="305"/>
      <c r="AK7343" s="307"/>
      <c r="AL7343" s="308"/>
    </row>
    <row r="7344" spans="34:38" ht="14.4">
      <c r="AH7344" s="306"/>
      <c r="AI7344" s="305"/>
      <c r="AJ7344" s="305"/>
      <c r="AK7344" s="307"/>
      <c r="AL7344" s="308"/>
    </row>
    <row r="7345" spans="34:38" ht="14.4">
      <c r="AH7345" s="306"/>
      <c r="AI7345" s="305"/>
      <c r="AJ7345" s="305"/>
      <c r="AK7345" s="307"/>
      <c r="AL7345" s="308"/>
    </row>
    <row r="7346" spans="34:38" ht="14.4">
      <c r="AH7346" s="306"/>
      <c r="AI7346" s="305"/>
      <c r="AJ7346" s="305"/>
      <c r="AK7346" s="307"/>
      <c r="AL7346" s="308"/>
    </row>
    <row r="7347" spans="34:38" ht="14.4">
      <c r="AH7347" s="306"/>
      <c r="AI7347" s="305"/>
      <c r="AJ7347" s="305"/>
      <c r="AK7347" s="307"/>
      <c r="AL7347" s="308"/>
    </row>
    <row r="7348" spans="34:38" ht="14.4">
      <c r="AH7348" s="306"/>
      <c r="AI7348" s="305"/>
      <c r="AJ7348" s="305"/>
      <c r="AK7348" s="307"/>
      <c r="AL7348" s="308"/>
    </row>
    <row r="7349" spans="34:38" ht="14.4">
      <c r="AH7349" s="306"/>
      <c r="AI7349" s="305"/>
      <c r="AJ7349" s="305"/>
      <c r="AK7349" s="307"/>
      <c r="AL7349" s="308"/>
    </row>
    <row r="7350" spans="34:38" ht="14.4">
      <c r="AH7350" s="306"/>
      <c r="AI7350" s="305"/>
      <c r="AJ7350" s="305"/>
      <c r="AK7350" s="307"/>
      <c r="AL7350" s="308"/>
    </row>
    <row r="7351" spans="34:38" ht="14.4">
      <c r="AH7351" s="306"/>
      <c r="AI7351" s="305"/>
      <c r="AJ7351" s="305"/>
      <c r="AK7351" s="307"/>
      <c r="AL7351" s="308"/>
    </row>
    <row r="7352" spans="34:38" ht="14.4">
      <c r="AH7352" s="306"/>
      <c r="AI7352" s="305"/>
      <c r="AJ7352" s="305"/>
      <c r="AK7352" s="307"/>
      <c r="AL7352" s="308"/>
    </row>
    <row r="7353" spans="34:38" ht="14.4">
      <c r="AH7353" s="306"/>
      <c r="AI7353" s="305"/>
      <c r="AJ7353" s="305"/>
      <c r="AK7353" s="307"/>
      <c r="AL7353" s="308"/>
    </row>
    <row r="7354" spans="34:38" ht="14.4">
      <c r="AH7354" s="306"/>
      <c r="AI7354" s="305"/>
      <c r="AJ7354" s="305"/>
      <c r="AK7354" s="307"/>
      <c r="AL7354" s="308"/>
    </row>
    <row r="7355" spans="34:38" ht="14.4">
      <c r="AH7355" s="306"/>
      <c r="AI7355" s="305"/>
      <c r="AJ7355" s="305"/>
      <c r="AK7355" s="307"/>
      <c r="AL7355" s="308"/>
    </row>
    <row r="7356" spans="34:38" ht="14.4">
      <c r="AH7356" s="306"/>
      <c r="AI7356" s="305"/>
      <c r="AJ7356" s="305"/>
      <c r="AK7356" s="307"/>
      <c r="AL7356" s="308"/>
    </row>
    <row r="7357" spans="34:38" ht="14.4">
      <c r="AH7357" s="306"/>
      <c r="AI7357" s="305"/>
      <c r="AJ7357" s="305"/>
      <c r="AK7357" s="307"/>
      <c r="AL7357" s="308"/>
    </row>
    <row r="7358" spans="34:38" ht="14.4">
      <c r="AH7358" s="306"/>
      <c r="AI7358" s="305"/>
      <c r="AJ7358" s="305"/>
      <c r="AK7358" s="307"/>
      <c r="AL7358" s="308"/>
    </row>
    <row r="7359" spans="34:38" ht="14.4">
      <c r="AH7359" s="306"/>
      <c r="AI7359" s="305"/>
      <c r="AJ7359" s="305"/>
      <c r="AK7359" s="307"/>
      <c r="AL7359" s="308"/>
    </row>
    <row r="7360" spans="34:38" ht="14.4">
      <c r="AH7360" s="306"/>
      <c r="AI7360" s="305"/>
      <c r="AJ7360" s="305"/>
      <c r="AK7360" s="307"/>
      <c r="AL7360" s="308"/>
    </row>
    <row r="7361" spans="34:38" ht="14.4">
      <c r="AH7361" s="306"/>
      <c r="AI7361" s="305"/>
      <c r="AJ7361" s="305"/>
      <c r="AK7361" s="307"/>
      <c r="AL7361" s="308"/>
    </row>
    <row r="7362" spans="34:38" ht="14.4">
      <c r="AH7362" s="306"/>
      <c r="AI7362" s="305"/>
      <c r="AJ7362" s="305"/>
      <c r="AK7362" s="307"/>
      <c r="AL7362" s="308"/>
    </row>
    <row r="7363" spans="34:38" ht="14.4">
      <c r="AH7363" s="306"/>
      <c r="AI7363" s="305"/>
      <c r="AJ7363" s="305"/>
      <c r="AK7363" s="307"/>
      <c r="AL7363" s="308"/>
    </row>
    <row r="7364" spans="34:38" ht="14.4">
      <c r="AH7364" s="306"/>
      <c r="AI7364" s="305"/>
      <c r="AJ7364" s="305"/>
      <c r="AK7364" s="307"/>
      <c r="AL7364" s="308"/>
    </row>
    <row r="7365" spans="34:38" ht="14.4">
      <c r="AH7365" s="306"/>
      <c r="AI7365" s="305"/>
      <c r="AJ7365" s="305"/>
      <c r="AK7365" s="307"/>
      <c r="AL7365" s="308"/>
    </row>
    <row r="7366" spans="34:38" ht="14.4">
      <c r="AH7366" s="306"/>
      <c r="AI7366" s="305"/>
      <c r="AJ7366" s="305"/>
      <c r="AK7366" s="307"/>
      <c r="AL7366" s="308"/>
    </row>
    <row r="7367" spans="34:38" ht="14.4">
      <c r="AH7367" s="306"/>
      <c r="AI7367" s="305"/>
      <c r="AJ7367" s="305"/>
      <c r="AK7367" s="307"/>
      <c r="AL7367" s="308"/>
    </row>
    <row r="7368" spans="34:38" ht="14.4">
      <c r="AH7368" s="306"/>
      <c r="AI7368" s="305"/>
      <c r="AJ7368" s="305"/>
      <c r="AK7368" s="307"/>
      <c r="AL7368" s="308"/>
    </row>
    <row r="7369" spans="34:38" ht="14.4">
      <c r="AH7369" s="306"/>
      <c r="AI7369" s="305"/>
      <c r="AJ7369" s="305"/>
      <c r="AK7369" s="307"/>
      <c r="AL7369" s="308"/>
    </row>
    <row r="7370" spans="34:38" ht="14.4">
      <c r="AH7370" s="306"/>
      <c r="AI7370" s="305"/>
      <c r="AJ7370" s="305"/>
      <c r="AK7370" s="307"/>
      <c r="AL7370" s="308"/>
    </row>
    <row r="7371" spans="34:38" ht="14.4">
      <c r="AH7371" s="306"/>
      <c r="AI7371" s="305"/>
      <c r="AJ7371" s="305"/>
      <c r="AK7371" s="307"/>
      <c r="AL7371" s="308"/>
    </row>
    <row r="7372" spans="34:38" ht="14.4">
      <c r="AH7372" s="306"/>
      <c r="AI7372" s="305"/>
      <c r="AJ7372" s="305"/>
      <c r="AK7372" s="307"/>
      <c r="AL7372" s="308"/>
    </row>
    <row r="7373" spans="34:38" ht="14.4">
      <c r="AH7373" s="306"/>
      <c r="AI7373" s="305"/>
      <c r="AJ7373" s="305"/>
      <c r="AK7373" s="307"/>
      <c r="AL7373" s="308"/>
    </row>
    <row r="7374" spans="34:38" ht="14.4">
      <c r="AH7374" s="306"/>
      <c r="AI7374" s="305"/>
      <c r="AJ7374" s="305"/>
      <c r="AK7374" s="307"/>
      <c r="AL7374" s="308"/>
    </row>
    <row r="7375" spans="34:38" ht="14.4">
      <c r="AH7375" s="306"/>
      <c r="AI7375" s="305"/>
      <c r="AJ7375" s="305"/>
      <c r="AK7375" s="307"/>
      <c r="AL7375" s="308"/>
    </row>
    <row r="7376" spans="34:38" ht="14.4">
      <c r="AH7376" s="306"/>
      <c r="AI7376" s="305"/>
      <c r="AJ7376" s="305"/>
      <c r="AK7376" s="307"/>
      <c r="AL7376" s="308"/>
    </row>
    <row r="7377" spans="34:38" ht="14.4">
      <c r="AH7377" s="306"/>
      <c r="AI7377" s="305"/>
      <c r="AJ7377" s="305"/>
      <c r="AK7377" s="307"/>
      <c r="AL7377" s="308"/>
    </row>
    <row r="7378" spans="34:38" ht="14.4">
      <c r="AH7378" s="306"/>
      <c r="AI7378" s="305"/>
      <c r="AJ7378" s="305"/>
      <c r="AK7378" s="307"/>
      <c r="AL7378" s="308"/>
    </row>
    <row r="7379" spans="34:38" ht="14.4">
      <c r="AH7379" s="306"/>
      <c r="AI7379" s="305"/>
      <c r="AJ7379" s="305"/>
      <c r="AK7379" s="307"/>
      <c r="AL7379" s="308"/>
    </row>
    <row r="7380" spans="34:38" ht="14.4">
      <c r="AH7380" s="306"/>
      <c r="AI7380" s="305"/>
      <c r="AJ7380" s="305"/>
      <c r="AK7380" s="307"/>
      <c r="AL7380" s="308"/>
    </row>
    <row r="7381" spans="34:38" ht="14.4">
      <c r="AH7381" s="306"/>
      <c r="AI7381" s="305"/>
      <c r="AJ7381" s="305"/>
      <c r="AK7381" s="307"/>
      <c r="AL7381" s="308"/>
    </row>
    <row r="7382" spans="34:38" ht="14.4">
      <c r="AH7382" s="306"/>
      <c r="AI7382" s="305"/>
      <c r="AJ7382" s="305"/>
      <c r="AK7382" s="307"/>
      <c r="AL7382" s="308"/>
    </row>
    <row r="7383" spans="34:38" ht="14.4">
      <c r="AH7383" s="306"/>
      <c r="AI7383" s="305"/>
      <c r="AJ7383" s="305"/>
      <c r="AK7383" s="307"/>
      <c r="AL7383" s="308"/>
    </row>
    <row r="7384" spans="34:38" ht="14.4">
      <c r="AH7384" s="306"/>
      <c r="AI7384" s="305"/>
      <c r="AJ7384" s="305"/>
      <c r="AK7384" s="307"/>
      <c r="AL7384" s="308"/>
    </row>
    <row r="7385" spans="34:38" ht="14.4">
      <c r="AH7385" s="306"/>
      <c r="AI7385" s="305"/>
      <c r="AJ7385" s="305"/>
      <c r="AK7385" s="307"/>
      <c r="AL7385" s="308"/>
    </row>
    <row r="7386" spans="34:38" ht="14.4">
      <c r="AH7386" s="306"/>
      <c r="AI7386" s="305"/>
      <c r="AJ7386" s="305"/>
      <c r="AK7386" s="307"/>
      <c r="AL7386" s="308"/>
    </row>
    <row r="7387" spans="34:38" ht="14.4">
      <c r="AH7387" s="306"/>
      <c r="AI7387" s="305"/>
      <c r="AJ7387" s="305"/>
      <c r="AK7387" s="307"/>
      <c r="AL7387" s="308"/>
    </row>
    <row r="7388" spans="34:38" ht="14.4">
      <c r="AH7388" s="306"/>
      <c r="AI7388" s="305"/>
      <c r="AJ7388" s="305"/>
      <c r="AK7388" s="307"/>
      <c r="AL7388" s="308"/>
    </row>
    <row r="7389" spans="34:38" ht="14.4">
      <c r="AH7389" s="306"/>
      <c r="AI7389" s="305"/>
      <c r="AJ7389" s="305"/>
      <c r="AK7389" s="307"/>
      <c r="AL7389" s="308"/>
    </row>
    <row r="7390" spans="34:38" ht="14.4">
      <c r="AH7390" s="306"/>
      <c r="AI7390" s="305"/>
      <c r="AJ7390" s="305"/>
      <c r="AK7390" s="307"/>
      <c r="AL7390" s="308"/>
    </row>
    <row r="7391" spans="34:38" ht="14.4">
      <c r="AH7391" s="306"/>
      <c r="AI7391" s="305"/>
      <c r="AJ7391" s="305"/>
      <c r="AK7391" s="307"/>
      <c r="AL7391" s="308"/>
    </row>
    <row r="7392" spans="34:38" ht="14.4">
      <c r="AH7392" s="306"/>
      <c r="AI7392" s="305"/>
      <c r="AJ7392" s="305"/>
      <c r="AK7392" s="307"/>
      <c r="AL7392" s="308"/>
    </row>
    <row r="7393" spans="34:38" ht="14.4">
      <c r="AH7393" s="306"/>
      <c r="AI7393" s="305"/>
      <c r="AJ7393" s="305"/>
      <c r="AK7393" s="307"/>
      <c r="AL7393" s="308"/>
    </row>
    <row r="7394" spans="34:38" ht="14.4">
      <c r="AH7394" s="306"/>
      <c r="AI7394" s="305"/>
      <c r="AJ7394" s="305"/>
      <c r="AK7394" s="307"/>
      <c r="AL7394" s="308"/>
    </row>
    <row r="7395" spans="34:38" ht="14.4">
      <c r="AH7395" s="306"/>
      <c r="AI7395" s="305"/>
      <c r="AJ7395" s="305"/>
      <c r="AK7395" s="307"/>
      <c r="AL7395" s="308"/>
    </row>
    <row r="7396" spans="34:38" ht="14.4">
      <c r="AH7396" s="306"/>
      <c r="AI7396" s="305"/>
      <c r="AJ7396" s="305"/>
      <c r="AK7396" s="307"/>
      <c r="AL7396" s="308"/>
    </row>
    <row r="7397" spans="34:38" ht="14.4">
      <c r="AH7397" s="306"/>
      <c r="AI7397" s="305"/>
      <c r="AJ7397" s="305"/>
      <c r="AK7397" s="307"/>
      <c r="AL7397" s="308"/>
    </row>
    <row r="7398" spans="34:38" ht="14.4">
      <c r="AH7398" s="306"/>
      <c r="AI7398" s="305"/>
      <c r="AJ7398" s="305"/>
      <c r="AK7398" s="307"/>
      <c r="AL7398" s="308"/>
    </row>
    <row r="7399" spans="34:38" ht="14.4">
      <c r="AH7399" s="306"/>
      <c r="AI7399" s="305"/>
      <c r="AJ7399" s="305"/>
      <c r="AK7399" s="307"/>
      <c r="AL7399" s="308"/>
    </row>
    <row r="7400" spans="34:38" ht="14.4">
      <c r="AH7400" s="306"/>
      <c r="AI7400" s="305"/>
      <c r="AJ7400" s="305"/>
      <c r="AK7400" s="307"/>
      <c r="AL7400" s="308"/>
    </row>
    <row r="7401" spans="34:38" ht="14.4">
      <c r="AH7401" s="306"/>
      <c r="AI7401" s="305"/>
      <c r="AJ7401" s="305"/>
      <c r="AK7401" s="307"/>
      <c r="AL7401" s="308"/>
    </row>
    <row r="7402" spans="34:38" ht="14.4">
      <c r="AH7402" s="306"/>
      <c r="AI7402" s="305"/>
      <c r="AJ7402" s="305"/>
      <c r="AK7402" s="307"/>
      <c r="AL7402" s="308"/>
    </row>
    <row r="7403" spans="34:38" ht="14.4">
      <c r="AH7403" s="306"/>
      <c r="AI7403" s="305"/>
      <c r="AJ7403" s="305"/>
      <c r="AK7403" s="307"/>
      <c r="AL7403" s="308"/>
    </row>
    <row r="7404" spans="34:38" ht="14.4">
      <c r="AH7404" s="306"/>
      <c r="AI7404" s="305"/>
      <c r="AJ7404" s="305"/>
      <c r="AK7404" s="307"/>
      <c r="AL7404" s="308"/>
    </row>
    <row r="7405" spans="34:38" ht="14.4">
      <c r="AH7405" s="306"/>
      <c r="AI7405" s="305"/>
      <c r="AJ7405" s="305"/>
      <c r="AK7405" s="307"/>
      <c r="AL7405" s="308"/>
    </row>
    <row r="7406" spans="34:38" ht="14.4">
      <c r="AH7406" s="306"/>
      <c r="AI7406" s="305"/>
      <c r="AJ7406" s="305"/>
      <c r="AK7406" s="307"/>
      <c r="AL7406" s="308"/>
    </row>
    <row r="7407" spans="34:38" ht="14.4">
      <c r="AH7407" s="306"/>
      <c r="AI7407" s="305"/>
      <c r="AJ7407" s="305"/>
      <c r="AK7407" s="307"/>
      <c r="AL7407" s="308"/>
    </row>
    <row r="7408" spans="34:38" ht="14.4">
      <c r="AH7408" s="306"/>
      <c r="AI7408" s="305"/>
      <c r="AJ7408" s="305"/>
      <c r="AK7408" s="307"/>
      <c r="AL7408" s="308"/>
    </row>
    <row r="7409" spans="34:38" ht="14.4">
      <c r="AH7409" s="306"/>
      <c r="AI7409" s="305"/>
      <c r="AJ7409" s="305"/>
      <c r="AK7409" s="307"/>
      <c r="AL7409" s="308"/>
    </row>
    <row r="7410" spans="34:38" ht="14.4">
      <c r="AH7410" s="306"/>
      <c r="AI7410" s="305"/>
      <c r="AJ7410" s="305"/>
      <c r="AK7410" s="307"/>
      <c r="AL7410" s="308"/>
    </row>
    <row r="7411" spans="34:38" ht="14.4">
      <c r="AH7411" s="306"/>
      <c r="AI7411" s="305"/>
      <c r="AJ7411" s="305"/>
      <c r="AK7411" s="307"/>
      <c r="AL7411" s="308"/>
    </row>
    <row r="7412" spans="34:38" ht="14.4">
      <c r="AH7412" s="306"/>
      <c r="AI7412" s="305"/>
      <c r="AJ7412" s="305"/>
      <c r="AK7412" s="307"/>
      <c r="AL7412" s="308"/>
    </row>
    <row r="7413" spans="34:38" ht="14.4">
      <c r="AH7413" s="306"/>
      <c r="AI7413" s="305"/>
      <c r="AJ7413" s="305"/>
      <c r="AK7413" s="307"/>
      <c r="AL7413" s="308"/>
    </row>
    <row r="7414" spans="34:38" ht="14.4">
      <c r="AH7414" s="306"/>
      <c r="AI7414" s="305"/>
      <c r="AJ7414" s="305"/>
      <c r="AK7414" s="307"/>
      <c r="AL7414" s="308"/>
    </row>
    <row r="7415" spans="34:38" ht="14.4">
      <c r="AH7415" s="306"/>
      <c r="AI7415" s="305"/>
      <c r="AJ7415" s="305"/>
      <c r="AK7415" s="307"/>
      <c r="AL7415" s="308"/>
    </row>
    <row r="7416" spans="34:38" ht="14.4">
      <c r="AH7416" s="306"/>
      <c r="AI7416" s="305"/>
      <c r="AJ7416" s="305"/>
      <c r="AK7416" s="307"/>
      <c r="AL7416" s="308"/>
    </row>
    <row r="7417" spans="34:38" ht="14.4">
      <c r="AH7417" s="306"/>
      <c r="AI7417" s="305"/>
      <c r="AJ7417" s="305"/>
      <c r="AK7417" s="307"/>
      <c r="AL7417" s="308"/>
    </row>
    <row r="7418" spans="34:38" ht="14.4">
      <c r="AH7418" s="306"/>
      <c r="AI7418" s="305"/>
      <c r="AJ7418" s="305"/>
      <c r="AK7418" s="307"/>
      <c r="AL7418" s="308"/>
    </row>
    <row r="7419" spans="34:38" ht="14.4">
      <c r="AH7419" s="306"/>
      <c r="AI7419" s="305"/>
      <c r="AJ7419" s="305"/>
      <c r="AK7419" s="307"/>
      <c r="AL7419" s="308"/>
    </row>
    <row r="7420" spans="34:38" ht="14.4">
      <c r="AH7420" s="306"/>
      <c r="AI7420" s="305"/>
      <c r="AJ7420" s="305"/>
      <c r="AK7420" s="307"/>
      <c r="AL7420" s="308"/>
    </row>
    <row r="7421" spans="34:38" ht="14.4">
      <c r="AH7421" s="306"/>
      <c r="AI7421" s="305"/>
      <c r="AJ7421" s="305"/>
      <c r="AK7421" s="307"/>
      <c r="AL7421" s="308"/>
    </row>
    <row r="7422" spans="34:38" ht="14.4">
      <c r="AH7422" s="306"/>
      <c r="AI7422" s="305"/>
      <c r="AJ7422" s="305"/>
      <c r="AK7422" s="307"/>
      <c r="AL7422" s="308"/>
    </row>
    <row r="7423" spans="34:38" ht="14.4">
      <c r="AH7423" s="306"/>
      <c r="AI7423" s="305"/>
      <c r="AJ7423" s="305"/>
      <c r="AK7423" s="307"/>
      <c r="AL7423" s="308"/>
    </row>
    <row r="7424" spans="34:38" ht="14.4">
      <c r="AH7424" s="306"/>
      <c r="AI7424" s="305"/>
      <c r="AJ7424" s="305"/>
      <c r="AK7424" s="307"/>
      <c r="AL7424" s="308"/>
    </row>
    <row r="7425" spans="34:38" ht="14.4">
      <c r="AH7425" s="306"/>
      <c r="AI7425" s="305"/>
      <c r="AJ7425" s="305"/>
      <c r="AK7425" s="307"/>
      <c r="AL7425" s="308"/>
    </row>
    <row r="7426" spans="34:38" ht="14.4">
      <c r="AH7426" s="306"/>
      <c r="AI7426" s="305"/>
      <c r="AJ7426" s="305"/>
      <c r="AK7426" s="307"/>
      <c r="AL7426" s="308"/>
    </row>
    <row r="7427" spans="34:38" ht="14.4">
      <c r="AH7427" s="306"/>
      <c r="AI7427" s="305"/>
      <c r="AJ7427" s="305"/>
      <c r="AK7427" s="307"/>
      <c r="AL7427" s="308"/>
    </row>
    <row r="7428" spans="34:38" ht="14.4">
      <c r="AH7428" s="306"/>
      <c r="AI7428" s="305"/>
      <c r="AJ7428" s="305"/>
      <c r="AK7428" s="307"/>
      <c r="AL7428" s="308"/>
    </row>
    <row r="7429" spans="34:38" ht="14.4">
      <c r="AH7429" s="306"/>
      <c r="AI7429" s="305"/>
      <c r="AJ7429" s="305"/>
      <c r="AK7429" s="307"/>
      <c r="AL7429" s="308"/>
    </row>
    <row r="7430" spans="34:38" ht="14.4">
      <c r="AH7430" s="306"/>
      <c r="AI7430" s="305"/>
      <c r="AJ7430" s="305"/>
      <c r="AK7430" s="307"/>
      <c r="AL7430" s="308"/>
    </row>
    <row r="7431" spans="34:38" ht="14.4">
      <c r="AH7431" s="306"/>
      <c r="AI7431" s="305"/>
      <c r="AJ7431" s="305"/>
      <c r="AK7431" s="307"/>
      <c r="AL7431" s="308"/>
    </row>
    <row r="7432" spans="34:38" ht="14.4">
      <c r="AH7432" s="306"/>
      <c r="AI7432" s="305"/>
      <c r="AJ7432" s="305"/>
      <c r="AK7432" s="307"/>
      <c r="AL7432" s="308"/>
    </row>
    <row r="7433" spans="34:38" ht="14.4">
      <c r="AH7433" s="306"/>
      <c r="AI7433" s="305"/>
      <c r="AJ7433" s="305"/>
      <c r="AK7433" s="307"/>
      <c r="AL7433" s="308"/>
    </row>
    <row r="7434" spans="34:38" ht="14.4">
      <c r="AH7434" s="306"/>
      <c r="AI7434" s="305"/>
      <c r="AJ7434" s="305"/>
      <c r="AK7434" s="307"/>
      <c r="AL7434" s="308"/>
    </row>
    <row r="7435" spans="34:38" ht="14.4">
      <c r="AH7435" s="306"/>
      <c r="AI7435" s="305"/>
      <c r="AJ7435" s="305"/>
      <c r="AK7435" s="307"/>
      <c r="AL7435" s="308"/>
    </row>
    <row r="7436" spans="34:38" ht="14.4">
      <c r="AH7436" s="306"/>
      <c r="AI7436" s="305"/>
      <c r="AJ7436" s="305"/>
      <c r="AK7436" s="307"/>
      <c r="AL7436" s="308"/>
    </row>
    <row r="7437" spans="34:38" ht="14.4">
      <c r="AH7437" s="306"/>
      <c r="AI7437" s="305"/>
      <c r="AJ7437" s="305"/>
      <c r="AK7437" s="307"/>
      <c r="AL7437" s="308"/>
    </row>
    <row r="7438" spans="34:38" ht="14.4">
      <c r="AH7438" s="306"/>
      <c r="AI7438" s="305"/>
      <c r="AJ7438" s="305"/>
      <c r="AK7438" s="307"/>
      <c r="AL7438" s="308"/>
    </row>
    <row r="7439" spans="34:38" ht="14.4">
      <c r="AH7439" s="306"/>
      <c r="AI7439" s="305"/>
      <c r="AJ7439" s="305"/>
      <c r="AK7439" s="307"/>
      <c r="AL7439" s="308"/>
    </row>
    <row r="7440" spans="34:38" ht="14.4">
      <c r="AH7440" s="306"/>
      <c r="AI7440" s="305"/>
      <c r="AJ7440" s="305"/>
      <c r="AK7440" s="307"/>
      <c r="AL7440" s="308"/>
    </row>
    <row r="7441" spans="34:38" ht="14.4">
      <c r="AH7441" s="306"/>
      <c r="AI7441" s="305"/>
      <c r="AJ7441" s="305"/>
      <c r="AK7441" s="307"/>
      <c r="AL7441" s="308"/>
    </row>
    <row r="7442" spans="34:38" ht="14.4">
      <c r="AH7442" s="306"/>
      <c r="AI7442" s="305"/>
      <c r="AJ7442" s="305"/>
      <c r="AK7442" s="307"/>
      <c r="AL7442" s="308"/>
    </row>
    <row r="7443" spans="34:38" ht="14.4">
      <c r="AH7443" s="306"/>
      <c r="AI7443" s="305"/>
      <c r="AJ7443" s="305"/>
      <c r="AK7443" s="307"/>
      <c r="AL7443" s="308"/>
    </row>
    <row r="7444" spans="34:38" ht="14.4">
      <c r="AH7444" s="306"/>
      <c r="AI7444" s="305"/>
      <c r="AJ7444" s="305"/>
      <c r="AK7444" s="307"/>
      <c r="AL7444" s="308"/>
    </row>
    <row r="7445" spans="34:38" ht="14.4">
      <c r="AH7445" s="306"/>
      <c r="AI7445" s="305"/>
      <c r="AJ7445" s="305"/>
      <c r="AK7445" s="307"/>
      <c r="AL7445" s="308"/>
    </row>
    <row r="7446" spans="34:38" ht="14.4">
      <c r="AH7446" s="306"/>
      <c r="AI7446" s="305"/>
      <c r="AJ7446" s="305"/>
      <c r="AK7446" s="307"/>
      <c r="AL7446" s="308"/>
    </row>
    <row r="7447" spans="34:38" ht="14.4">
      <c r="AH7447" s="306"/>
      <c r="AI7447" s="305"/>
      <c r="AJ7447" s="305"/>
      <c r="AK7447" s="307"/>
      <c r="AL7447" s="308"/>
    </row>
    <row r="7448" spans="34:38" ht="14.4">
      <c r="AH7448" s="306"/>
      <c r="AI7448" s="305"/>
      <c r="AJ7448" s="305"/>
      <c r="AK7448" s="307"/>
      <c r="AL7448" s="308"/>
    </row>
    <row r="7449" spans="34:38" ht="14.4">
      <c r="AH7449" s="306"/>
      <c r="AI7449" s="305"/>
      <c r="AJ7449" s="305"/>
      <c r="AK7449" s="307"/>
      <c r="AL7449" s="308"/>
    </row>
    <row r="7450" spans="34:38" ht="14.4">
      <c r="AH7450" s="306"/>
      <c r="AI7450" s="305"/>
      <c r="AJ7450" s="305"/>
      <c r="AK7450" s="307"/>
      <c r="AL7450" s="308"/>
    </row>
    <row r="7451" spans="34:38" ht="14.4">
      <c r="AH7451" s="306"/>
      <c r="AI7451" s="305"/>
      <c r="AJ7451" s="305"/>
      <c r="AK7451" s="307"/>
      <c r="AL7451" s="308"/>
    </row>
    <row r="7452" spans="34:38" ht="14.4">
      <c r="AH7452" s="306"/>
      <c r="AI7452" s="305"/>
      <c r="AJ7452" s="305"/>
      <c r="AK7452" s="307"/>
      <c r="AL7452" s="308"/>
    </row>
    <row r="7453" spans="34:38" ht="14.4">
      <c r="AH7453" s="306"/>
      <c r="AI7453" s="305"/>
      <c r="AJ7453" s="305"/>
      <c r="AK7453" s="307"/>
      <c r="AL7453" s="308"/>
    </row>
    <row r="7454" spans="34:38" ht="14.4">
      <c r="AH7454" s="306"/>
      <c r="AI7454" s="305"/>
      <c r="AJ7454" s="305"/>
      <c r="AK7454" s="307"/>
      <c r="AL7454" s="308"/>
    </row>
    <row r="7455" spans="34:38" ht="14.4">
      <c r="AH7455" s="306"/>
      <c r="AI7455" s="305"/>
      <c r="AJ7455" s="305"/>
      <c r="AK7455" s="307"/>
      <c r="AL7455" s="308"/>
    </row>
    <row r="7456" spans="34:38" ht="14.4">
      <c r="AH7456" s="306"/>
      <c r="AI7456" s="305"/>
      <c r="AJ7456" s="305"/>
      <c r="AK7456" s="307"/>
      <c r="AL7456" s="308"/>
    </row>
    <row r="7457" spans="34:38" ht="14.4">
      <c r="AH7457" s="306"/>
      <c r="AI7457" s="305"/>
      <c r="AJ7457" s="305"/>
      <c r="AK7457" s="307"/>
      <c r="AL7457" s="308"/>
    </row>
    <row r="7458" spans="34:38" ht="14.4">
      <c r="AH7458" s="306"/>
      <c r="AI7458" s="305"/>
      <c r="AJ7458" s="305"/>
      <c r="AK7458" s="307"/>
      <c r="AL7458" s="308"/>
    </row>
    <row r="7459" spans="34:38" ht="14.4">
      <c r="AH7459" s="306"/>
      <c r="AI7459" s="305"/>
      <c r="AJ7459" s="305"/>
      <c r="AK7459" s="307"/>
      <c r="AL7459" s="308"/>
    </row>
    <row r="7460" spans="34:38" ht="14.4">
      <c r="AH7460" s="306"/>
      <c r="AI7460" s="305"/>
      <c r="AJ7460" s="305"/>
      <c r="AK7460" s="307"/>
      <c r="AL7460" s="308"/>
    </row>
    <row r="7461" spans="34:38" ht="14.4">
      <c r="AH7461" s="306"/>
      <c r="AI7461" s="305"/>
      <c r="AJ7461" s="305"/>
      <c r="AK7461" s="307"/>
      <c r="AL7461" s="308"/>
    </row>
    <row r="7462" spans="34:38" ht="14.4">
      <c r="AH7462" s="306"/>
      <c r="AI7462" s="305"/>
      <c r="AJ7462" s="305"/>
      <c r="AK7462" s="307"/>
      <c r="AL7462" s="308"/>
    </row>
    <row r="7463" spans="34:38" ht="14.4">
      <c r="AH7463" s="306"/>
      <c r="AI7463" s="305"/>
      <c r="AJ7463" s="305"/>
      <c r="AK7463" s="307"/>
      <c r="AL7463" s="308"/>
    </row>
    <row r="7464" spans="34:38" ht="14.4">
      <c r="AH7464" s="306"/>
      <c r="AI7464" s="305"/>
      <c r="AJ7464" s="305"/>
      <c r="AK7464" s="307"/>
      <c r="AL7464" s="308"/>
    </row>
    <row r="7465" spans="34:38" ht="14.4">
      <c r="AH7465" s="306"/>
      <c r="AI7465" s="305"/>
      <c r="AJ7465" s="305"/>
      <c r="AK7465" s="307"/>
      <c r="AL7465" s="308"/>
    </row>
    <row r="7466" spans="34:38" ht="14.4">
      <c r="AH7466" s="306"/>
      <c r="AI7466" s="305"/>
      <c r="AJ7466" s="305"/>
      <c r="AK7466" s="307"/>
      <c r="AL7466" s="308"/>
    </row>
    <row r="7467" spans="34:38" ht="14.4">
      <c r="AH7467" s="306"/>
      <c r="AI7467" s="305"/>
      <c r="AJ7467" s="305"/>
      <c r="AK7467" s="307"/>
      <c r="AL7467" s="308"/>
    </row>
    <row r="7468" spans="34:38" ht="14.4">
      <c r="AH7468" s="306"/>
      <c r="AI7468" s="305"/>
      <c r="AJ7468" s="305"/>
      <c r="AK7468" s="307"/>
      <c r="AL7468" s="308"/>
    </row>
    <row r="7469" spans="34:38" ht="14.4">
      <c r="AH7469" s="306"/>
      <c r="AI7469" s="305"/>
      <c r="AJ7469" s="305"/>
      <c r="AK7469" s="307"/>
      <c r="AL7469" s="308"/>
    </row>
    <row r="7470" spans="34:38" ht="14.4">
      <c r="AH7470" s="306"/>
      <c r="AI7470" s="305"/>
      <c r="AJ7470" s="305"/>
      <c r="AK7470" s="307"/>
      <c r="AL7470" s="308"/>
    </row>
    <row r="7471" spans="34:38" ht="14.4">
      <c r="AH7471" s="306"/>
      <c r="AI7471" s="305"/>
      <c r="AJ7471" s="305"/>
      <c r="AK7471" s="307"/>
      <c r="AL7471" s="308"/>
    </row>
    <row r="7472" spans="34:38" ht="14.4">
      <c r="AH7472" s="306"/>
      <c r="AI7472" s="305"/>
      <c r="AJ7472" s="305"/>
      <c r="AK7472" s="307"/>
      <c r="AL7472" s="308"/>
    </row>
    <row r="7473" spans="34:38" ht="14.4">
      <c r="AH7473" s="306"/>
      <c r="AI7473" s="305"/>
      <c r="AJ7473" s="305"/>
      <c r="AK7473" s="307"/>
      <c r="AL7473" s="308"/>
    </row>
    <row r="7474" spans="34:38" ht="14.4">
      <c r="AH7474" s="306"/>
      <c r="AI7474" s="305"/>
      <c r="AJ7474" s="305"/>
      <c r="AK7474" s="307"/>
      <c r="AL7474" s="308"/>
    </row>
    <row r="7475" spans="34:38" ht="14.4">
      <c r="AH7475" s="306"/>
      <c r="AI7475" s="305"/>
      <c r="AJ7475" s="305"/>
      <c r="AK7475" s="307"/>
      <c r="AL7475" s="308"/>
    </row>
    <row r="7476" spans="34:38" ht="14.4">
      <c r="AH7476" s="306"/>
      <c r="AI7476" s="305"/>
      <c r="AJ7476" s="305"/>
      <c r="AK7476" s="307"/>
      <c r="AL7476" s="308"/>
    </row>
    <row r="7477" spans="34:38" ht="14.4">
      <c r="AH7477" s="306"/>
      <c r="AI7477" s="305"/>
      <c r="AJ7477" s="305"/>
      <c r="AK7477" s="307"/>
      <c r="AL7477" s="308"/>
    </row>
    <row r="7478" spans="34:38" ht="14.4">
      <c r="AH7478" s="306"/>
      <c r="AI7478" s="305"/>
      <c r="AJ7478" s="305"/>
      <c r="AK7478" s="307"/>
      <c r="AL7478" s="308"/>
    </row>
    <row r="7479" spans="34:38" ht="14.4">
      <c r="AH7479" s="306"/>
      <c r="AI7479" s="305"/>
      <c r="AJ7479" s="305"/>
      <c r="AK7479" s="307"/>
      <c r="AL7479" s="308"/>
    </row>
    <row r="7480" spans="34:38" ht="14.4">
      <c r="AH7480" s="306"/>
      <c r="AI7480" s="305"/>
      <c r="AJ7480" s="305"/>
      <c r="AK7480" s="307"/>
      <c r="AL7480" s="308"/>
    </row>
    <row r="7481" spans="34:38" ht="14.4">
      <c r="AH7481" s="306"/>
      <c r="AI7481" s="305"/>
      <c r="AJ7481" s="305"/>
      <c r="AK7481" s="307"/>
      <c r="AL7481" s="308"/>
    </row>
    <row r="7482" spans="34:38" ht="14.4">
      <c r="AH7482" s="306"/>
      <c r="AI7482" s="305"/>
      <c r="AJ7482" s="305"/>
      <c r="AK7482" s="307"/>
      <c r="AL7482" s="308"/>
    </row>
    <row r="7483" spans="34:38" ht="14.4">
      <c r="AH7483" s="306"/>
      <c r="AI7483" s="305"/>
      <c r="AJ7483" s="305"/>
      <c r="AK7483" s="307"/>
      <c r="AL7483" s="308"/>
    </row>
    <row r="7484" spans="34:38" ht="14.4">
      <c r="AH7484" s="306"/>
      <c r="AI7484" s="305"/>
      <c r="AJ7484" s="305"/>
      <c r="AK7484" s="307"/>
      <c r="AL7484" s="308"/>
    </row>
    <row r="7485" spans="34:38" ht="14.4">
      <c r="AH7485" s="306"/>
      <c r="AI7485" s="305"/>
      <c r="AJ7485" s="305"/>
      <c r="AK7485" s="307"/>
      <c r="AL7485" s="308"/>
    </row>
    <row r="7486" spans="34:38" ht="14.4">
      <c r="AH7486" s="306"/>
      <c r="AI7486" s="305"/>
      <c r="AJ7486" s="305"/>
      <c r="AK7486" s="307"/>
      <c r="AL7486" s="308"/>
    </row>
    <row r="7487" spans="34:38" ht="14.4">
      <c r="AH7487" s="306"/>
      <c r="AI7487" s="305"/>
      <c r="AJ7487" s="305"/>
      <c r="AK7487" s="307"/>
      <c r="AL7487" s="308"/>
    </row>
    <row r="7488" spans="34:38" ht="14.4">
      <c r="AH7488" s="306"/>
      <c r="AI7488" s="305"/>
      <c r="AJ7488" s="305"/>
      <c r="AK7488" s="307"/>
      <c r="AL7488" s="308"/>
    </row>
    <row r="7489" spans="34:38" ht="14.4">
      <c r="AH7489" s="306"/>
      <c r="AI7489" s="305"/>
      <c r="AJ7489" s="305"/>
      <c r="AK7489" s="307"/>
      <c r="AL7489" s="308"/>
    </row>
    <row r="7490" spans="34:38" ht="14.4">
      <c r="AH7490" s="306"/>
      <c r="AI7490" s="305"/>
      <c r="AJ7490" s="305"/>
      <c r="AK7490" s="307"/>
      <c r="AL7490" s="308"/>
    </row>
    <row r="7491" spans="34:38" ht="14.4">
      <c r="AH7491" s="306"/>
      <c r="AI7491" s="305"/>
      <c r="AJ7491" s="305"/>
      <c r="AK7491" s="307"/>
      <c r="AL7491" s="308"/>
    </row>
    <row r="7492" spans="34:38" ht="14.4">
      <c r="AH7492" s="306"/>
      <c r="AI7492" s="305"/>
      <c r="AJ7492" s="305"/>
      <c r="AK7492" s="307"/>
      <c r="AL7492" s="308"/>
    </row>
    <row r="7493" spans="34:38" ht="14.4">
      <c r="AH7493" s="306"/>
      <c r="AI7493" s="305"/>
      <c r="AJ7493" s="305"/>
      <c r="AK7493" s="307"/>
      <c r="AL7493" s="308"/>
    </row>
    <row r="7494" spans="34:38" ht="14.4">
      <c r="AH7494" s="306"/>
      <c r="AI7494" s="305"/>
      <c r="AJ7494" s="305"/>
      <c r="AK7494" s="307"/>
      <c r="AL7494" s="308"/>
    </row>
    <row r="7495" spans="34:38" ht="14.4">
      <c r="AH7495" s="306"/>
      <c r="AI7495" s="305"/>
      <c r="AJ7495" s="305"/>
      <c r="AK7495" s="307"/>
      <c r="AL7495" s="308"/>
    </row>
    <row r="7496" spans="34:38" ht="14.4">
      <c r="AH7496" s="306"/>
      <c r="AI7496" s="305"/>
      <c r="AJ7496" s="305"/>
      <c r="AK7496" s="307"/>
      <c r="AL7496" s="308"/>
    </row>
    <row r="7497" spans="34:38" ht="14.4">
      <c r="AH7497" s="306"/>
      <c r="AI7497" s="305"/>
      <c r="AJ7497" s="305"/>
      <c r="AK7497" s="307"/>
      <c r="AL7497" s="308"/>
    </row>
    <row r="7498" spans="34:38" ht="14.4">
      <c r="AH7498" s="306"/>
      <c r="AI7498" s="305"/>
      <c r="AJ7498" s="305"/>
      <c r="AK7498" s="307"/>
      <c r="AL7498" s="308"/>
    </row>
    <row r="7499" spans="34:38" ht="14.4">
      <c r="AH7499" s="306"/>
      <c r="AI7499" s="305"/>
      <c r="AJ7499" s="305"/>
      <c r="AK7499" s="307"/>
      <c r="AL7499" s="308"/>
    </row>
    <row r="7500" spans="34:38" ht="14.4">
      <c r="AH7500" s="306"/>
      <c r="AI7500" s="305"/>
      <c r="AJ7500" s="305"/>
      <c r="AK7500" s="307"/>
      <c r="AL7500" s="308"/>
    </row>
    <row r="7501" spans="34:38" ht="14.4">
      <c r="AH7501" s="306"/>
      <c r="AI7501" s="305"/>
      <c r="AJ7501" s="305"/>
      <c r="AK7501" s="307"/>
      <c r="AL7501" s="308"/>
    </row>
    <row r="7502" spans="34:38" ht="14.4">
      <c r="AH7502" s="306"/>
      <c r="AI7502" s="305"/>
      <c r="AJ7502" s="305"/>
      <c r="AK7502" s="307"/>
      <c r="AL7502" s="308"/>
    </row>
    <row r="7503" spans="34:38" ht="14.4">
      <c r="AH7503" s="306"/>
      <c r="AI7503" s="305"/>
      <c r="AJ7503" s="305"/>
      <c r="AK7503" s="307"/>
      <c r="AL7503" s="308"/>
    </row>
    <row r="7504" spans="34:38" ht="14.4">
      <c r="AH7504" s="306"/>
      <c r="AI7504" s="305"/>
      <c r="AJ7504" s="305"/>
      <c r="AK7504" s="307"/>
      <c r="AL7504" s="308"/>
    </row>
    <row r="7505" spans="34:38" ht="14.4">
      <c r="AH7505" s="306"/>
      <c r="AI7505" s="305"/>
      <c r="AJ7505" s="305"/>
      <c r="AK7505" s="307"/>
      <c r="AL7505" s="308"/>
    </row>
    <row r="7506" spans="34:38" ht="14.4">
      <c r="AH7506" s="306"/>
      <c r="AI7506" s="305"/>
      <c r="AJ7506" s="305"/>
      <c r="AK7506" s="307"/>
      <c r="AL7506" s="308"/>
    </row>
    <row r="7507" spans="34:38" ht="14.4">
      <c r="AH7507" s="306"/>
      <c r="AI7507" s="305"/>
      <c r="AJ7507" s="305"/>
      <c r="AK7507" s="307"/>
      <c r="AL7507" s="308"/>
    </row>
    <row r="7508" spans="34:38" ht="14.4">
      <c r="AH7508" s="306"/>
      <c r="AI7508" s="305"/>
      <c r="AJ7508" s="305"/>
      <c r="AK7508" s="307"/>
      <c r="AL7508" s="308"/>
    </row>
    <row r="7509" spans="34:38" ht="14.4">
      <c r="AH7509" s="306"/>
      <c r="AI7509" s="305"/>
      <c r="AJ7509" s="305"/>
      <c r="AK7509" s="307"/>
      <c r="AL7509" s="308"/>
    </row>
    <row r="7510" spans="34:38" ht="14.4">
      <c r="AH7510" s="306"/>
      <c r="AI7510" s="305"/>
      <c r="AJ7510" s="305"/>
      <c r="AK7510" s="307"/>
      <c r="AL7510" s="308"/>
    </row>
    <row r="7511" spans="34:38" ht="14.4">
      <c r="AH7511" s="306"/>
      <c r="AI7511" s="305"/>
      <c r="AJ7511" s="305"/>
      <c r="AK7511" s="307"/>
      <c r="AL7511" s="308"/>
    </row>
    <row r="7512" spans="34:38" ht="14.4">
      <c r="AH7512" s="306"/>
      <c r="AI7512" s="305"/>
      <c r="AJ7512" s="305"/>
      <c r="AK7512" s="307"/>
      <c r="AL7512" s="308"/>
    </row>
    <row r="7513" spans="34:38" ht="14.4">
      <c r="AH7513" s="306"/>
      <c r="AI7513" s="305"/>
      <c r="AJ7513" s="305"/>
      <c r="AK7513" s="307"/>
      <c r="AL7513" s="308"/>
    </row>
    <row r="7514" spans="34:38" ht="14.4">
      <c r="AH7514" s="306"/>
      <c r="AI7514" s="305"/>
      <c r="AJ7514" s="305"/>
      <c r="AK7514" s="307"/>
      <c r="AL7514" s="308"/>
    </row>
    <row r="7515" spans="34:38" ht="14.4">
      <c r="AH7515" s="306"/>
      <c r="AI7515" s="305"/>
      <c r="AJ7515" s="305"/>
      <c r="AK7515" s="307"/>
      <c r="AL7515" s="308"/>
    </row>
    <row r="7516" spans="34:38" ht="14.4">
      <c r="AH7516" s="306"/>
      <c r="AI7516" s="305"/>
      <c r="AJ7516" s="305"/>
      <c r="AK7516" s="307"/>
      <c r="AL7516" s="308"/>
    </row>
    <row r="7517" spans="34:38" ht="14.4">
      <c r="AH7517" s="306"/>
      <c r="AI7517" s="305"/>
      <c r="AJ7517" s="305"/>
      <c r="AK7517" s="307"/>
      <c r="AL7517" s="308"/>
    </row>
    <row r="7518" spans="34:38" ht="14.4">
      <c r="AH7518" s="306"/>
      <c r="AI7518" s="305"/>
      <c r="AJ7518" s="305"/>
      <c r="AK7518" s="307"/>
      <c r="AL7518" s="308"/>
    </row>
    <row r="7519" spans="34:38" ht="14.4">
      <c r="AH7519" s="306"/>
      <c r="AI7519" s="305"/>
      <c r="AJ7519" s="305"/>
      <c r="AK7519" s="307"/>
      <c r="AL7519" s="308"/>
    </row>
    <row r="7520" spans="34:38" ht="14.4">
      <c r="AH7520" s="306"/>
      <c r="AI7520" s="305"/>
      <c r="AJ7520" s="305"/>
      <c r="AK7520" s="307"/>
      <c r="AL7520" s="308"/>
    </row>
    <row r="7521" spans="34:38" ht="14.4">
      <c r="AH7521" s="306"/>
      <c r="AI7521" s="305"/>
      <c r="AJ7521" s="305"/>
      <c r="AK7521" s="307"/>
      <c r="AL7521" s="308"/>
    </row>
    <row r="7522" spans="34:38" ht="14.4">
      <c r="AH7522" s="306"/>
      <c r="AI7522" s="305"/>
      <c r="AJ7522" s="305"/>
      <c r="AK7522" s="307"/>
      <c r="AL7522" s="308"/>
    </row>
    <row r="7523" spans="34:38" ht="14.4">
      <c r="AH7523" s="306"/>
      <c r="AI7523" s="305"/>
      <c r="AJ7523" s="305"/>
      <c r="AK7523" s="307"/>
      <c r="AL7523" s="308"/>
    </row>
    <row r="7524" spans="34:38" ht="14.4">
      <c r="AH7524" s="306"/>
      <c r="AI7524" s="305"/>
      <c r="AJ7524" s="305"/>
      <c r="AK7524" s="307"/>
      <c r="AL7524" s="308"/>
    </row>
    <row r="7525" spans="34:38" ht="14.4">
      <c r="AH7525" s="306"/>
      <c r="AI7525" s="305"/>
      <c r="AJ7525" s="305"/>
      <c r="AK7525" s="307"/>
      <c r="AL7525" s="308"/>
    </row>
    <row r="7526" spans="34:38" ht="14.4">
      <c r="AH7526" s="306"/>
      <c r="AI7526" s="305"/>
      <c r="AJ7526" s="305"/>
      <c r="AK7526" s="307"/>
      <c r="AL7526" s="308"/>
    </row>
    <row r="7527" spans="34:38" ht="14.4">
      <c r="AH7527" s="306"/>
      <c r="AI7527" s="305"/>
      <c r="AJ7527" s="305"/>
      <c r="AK7527" s="307"/>
      <c r="AL7527" s="308"/>
    </row>
    <row r="7528" spans="34:38" ht="14.4">
      <c r="AH7528" s="306"/>
      <c r="AI7528" s="305"/>
      <c r="AJ7528" s="305"/>
      <c r="AK7528" s="307"/>
      <c r="AL7528" s="308"/>
    </row>
    <row r="7529" spans="34:38" ht="14.4">
      <c r="AH7529" s="306"/>
      <c r="AI7529" s="305"/>
      <c r="AJ7529" s="305"/>
      <c r="AK7529" s="307"/>
      <c r="AL7529" s="308"/>
    </row>
    <row r="7530" spans="34:38" ht="14.4">
      <c r="AH7530" s="306"/>
      <c r="AI7530" s="305"/>
      <c r="AJ7530" s="305"/>
      <c r="AK7530" s="307"/>
      <c r="AL7530" s="308"/>
    </row>
    <row r="7531" spans="34:38" ht="14.4">
      <c r="AH7531" s="306"/>
      <c r="AI7531" s="305"/>
      <c r="AJ7531" s="305"/>
      <c r="AK7531" s="307"/>
      <c r="AL7531" s="308"/>
    </row>
    <row r="7532" spans="34:38" ht="14.4">
      <c r="AH7532" s="306"/>
      <c r="AI7532" s="305"/>
      <c r="AJ7532" s="305"/>
      <c r="AK7532" s="307"/>
      <c r="AL7532" s="308"/>
    </row>
    <row r="7533" spans="34:38" ht="14.4">
      <c r="AH7533" s="306"/>
      <c r="AI7533" s="305"/>
      <c r="AJ7533" s="305"/>
      <c r="AK7533" s="307"/>
      <c r="AL7533" s="308"/>
    </row>
    <row r="7534" spans="34:38" ht="14.4">
      <c r="AH7534" s="306"/>
      <c r="AI7534" s="305"/>
      <c r="AJ7534" s="305"/>
      <c r="AK7534" s="307"/>
      <c r="AL7534" s="308"/>
    </row>
    <row r="7535" spans="34:38" ht="14.4">
      <c r="AH7535" s="306"/>
      <c r="AI7535" s="305"/>
      <c r="AJ7535" s="305"/>
      <c r="AK7535" s="307"/>
      <c r="AL7535" s="308"/>
    </row>
    <row r="7536" spans="34:38" ht="14.4">
      <c r="AH7536" s="306"/>
      <c r="AI7536" s="305"/>
      <c r="AJ7536" s="305"/>
      <c r="AK7536" s="307"/>
      <c r="AL7536" s="308"/>
    </row>
    <row r="7537" spans="34:38" ht="14.4">
      <c r="AH7537" s="306"/>
      <c r="AI7537" s="305"/>
      <c r="AJ7537" s="305"/>
      <c r="AK7537" s="307"/>
      <c r="AL7537" s="308"/>
    </row>
    <row r="7538" spans="34:38" ht="14.4">
      <c r="AH7538" s="306"/>
      <c r="AI7538" s="305"/>
      <c r="AJ7538" s="305"/>
      <c r="AK7538" s="307"/>
      <c r="AL7538" s="308"/>
    </row>
    <row r="7539" spans="34:38" ht="14.4">
      <c r="AH7539" s="306"/>
      <c r="AI7539" s="305"/>
      <c r="AJ7539" s="305"/>
      <c r="AK7539" s="307"/>
      <c r="AL7539" s="308"/>
    </row>
    <row r="7540" spans="34:38" ht="14.4">
      <c r="AH7540" s="306"/>
      <c r="AI7540" s="305"/>
      <c r="AJ7540" s="305"/>
      <c r="AK7540" s="307"/>
      <c r="AL7540" s="308"/>
    </row>
    <row r="7541" spans="34:38" ht="14.4">
      <c r="AH7541" s="306"/>
      <c r="AI7541" s="305"/>
      <c r="AJ7541" s="305"/>
      <c r="AK7541" s="307"/>
      <c r="AL7541" s="308"/>
    </row>
    <row r="7542" spans="34:38" ht="14.4">
      <c r="AH7542" s="306"/>
      <c r="AI7542" s="305"/>
      <c r="AJ7542" s="305"/>
      <c r="AK7542" s="307"/>
      <c r="AL7542" s="308"/>
    </row>
    <row r="7543" spans="34:38" ht="14.4">
      <c r="AH7543" s="306"/>
      <c r="AI7543" s="305"/>
      <c r="AJ7543" s="305"/>
      <c r="AK7543" s="307"/>
      <c r="AL7543" s="308"/>
    </row>
    <row r="7544" spans="34:38" ht="14.4">
      <c r="AH7544" s="306"/>
      <c r="AI7544" s="305"/>
      <c r="AJ7544" s="305"/>
      <c r="AK7544" s="307"/>
      <c r="AL7544" s="308"/>
    </row>
    <row r="7545" spans="34:38" ht="14.4">
      <c r="AH7545" s="306"/>
      <c r="AI7545" s="305"/>
      <c r="AJ7545" s="305"/>
      <c r="AK7545" s="307"/>
      <c r="AL7545" s="308"/>
    </row>
    <row r="7546" spans="34:38" ht="14.4">
      <c r="AH7546" s="306"/>
      <c r="AI7546" s="305"/>
      <c r="AJ7546" s="305"/>
      <c r="AK7546" s="307"/>
      <c r="AL7546" s="308"/>
    </row>
    <row r="7547" spans="34:38" ht="14.4">
      <c r="AH7547" s="306"/>
      <c r="AI7547" s="305"/>
      <c r="AJ7547" s="305"/>
      <c r="AK7547" s="307"/>
      <c r="AL7547" s="308"/>
    </row>
    <row r="7548" spans="34:38" ht="14.4">
      <c r="AH7548" s="306"/>
      <c r="AI7548" s="305"/>
      <c r="AJ7548" s="305"/>
      <c r="AK7548" s="307"/>
      <c r="AL7548" s="308"/>
    </row>
    <row r="7549" spans="34:38" ht="14.4">
      <c r="AH7549" s="306"/>
      <c r="AI7549" s="305"/>
      <c r="AJ7549" s="305"/>
      <c r="AK7549" s="307"/>
      <c r="AL7549" s="308"/>
    </row>
    <row r="7550" spans="34:38" ht="14.4">
      <c r="AH7550" s="306"/>
      <c r="AI7550" s="305"/>
      <c r="AJ7550" s="305"/>
      <c r="AK7550" s="307"/>
      <c r="AL7550" s="308"/>
    </row>
    <row r="7551" spans="34:38" ht="14.4">
      <c r="AH7551" s="306"/>
      <c r="AI7551" s="305"/>
      <c r="AJ7551" s="305"/>
      <c r="AK7551" s="307"/>
      <c r="AL7551" s="308"/>
    </row>
    <row r="7552" spans="34:38" ht="14.4">
      <c r="AH7552" s="306"/>
      <c r="AI7552" s="305"/>
      <c r="AJ7552" s="305"/>
      <c r="AK7552" s="307"/>
      <c r="AL7552" s="308"/>
    </row>
    <row r="7553" spans="34:38" ht="14.4">
      <c r="AH7553" s="306"/>
      <c r="AI7553" s="305"/>
      <c r="AJ7553" s="305"/>
      <c r="AK7553" s="307"/>
      <c r="AL7553" s="308"/>
    </row>
    <row r="7554" spans="34:38" ht="14.4">
      <c r="AH7554" s="306"/>
      <c r="AI7554" s="305"/>
      <c r="AJ7554" s="305"/>
      <c r="AK7554" s="307"/>
      <c r="AL7554" s="308"/>
    </row>
    <row r="7555" spans="34:38" ht="14.4">
      <c r="AH7555" s="306"/>
      <c r="AI7555" s="305"/>
      <c r="AJ7555" s="305"/>
      <c r="AK7555" s="307"/>
      <c r="AL7555" s="308"/>
    </row>
    <row r="7556" spans="34:38" ht="14.4">
      <c r="AH7556" s="306"/>
      <c r="AI7556" s="305"/>
      <c r="AJ7556" s="305"/>
      <c r="AK7556" s="307"/>
      <c r="AL7556" s="308"/>
    </row>
    <row r="7557" spans="34:38" ht="14.4">
      <c r="AH7557" s="306"/>
      <c r="AI7557" s="305"/>
      <c r="AJ7557" s="305"/>
      <c r="AK7557" s="307"/>
      <c r="AL7557" s="308"/>
    </row>
    <row r="7558" spans="34:38" ht="14.4">
      <c r="AH7558" s="306"/>
      <c r="AI7558" s="305"/>
      <c r="AJ7558" s="305"/>
      <c r="AK7558" s="307"/>
      <c r="AL7558" s="308"/>
    </row>
    <row r="7559" spans="34:38" ht="14.4">
      <c r="AH7559" s="306"/>
      <c r="AI7559" s="305"/>
      <c r="AJ7559" s="305"/>
      <c r="AK7559" s="307"/>
      <c r="AL7559" s="308"/>
    </row>
    <row r="7560" spans="34:38" ht="14.4">
      <c r="AH7560" s="306"/>
      <c r="AI7560" s="305"/>
      <c r="AJ7560" s="305"/>
      <c r="AK7560" s="307"/>
      <c r="AL7560" s="308"/>
    </row>
    <row r="7561" spans="34:38" ht="14.4">
      <c r="AH7561" s="306"/>
      <c r="AI7561" s="305"/>
      <c r="AJ7561" s="305"/>
      <c r="AK7561" s="307"/>
      <c r="AL7561" s="308"/>
    </row>
    <row r="7562" spans="34:38" ht="14.4">
      <c r="AH7562" s="306"/>
      <c r="AI7562" s="305"/>
      <c r="AJ7562" s="305"/>
      <c r="AK7562" s="307"/>
      <c r="AL7562" s="308"/>
    </row>
    <row r="7563" spans="34:38" ht="14.4">
      <c r="AH7563" s="306"/>
      <c r="AI7563" s="305"/>
      <c r="AJ7563" s="305"/>
      <c r="AK7563" s="307"/>
      <c r="AL7563" s="308"/>
    </row>
    <row r="7564" spans="34:38" ht="14.4">
      <c r="AH7564" s="306"/>
      <c r="AI7564" s="305"/>
      <c r="AJ7564" s="305"/>
      <c r="AK7564" s="307"/>
      <c r="AL7564" s="308"/>
    </row>
    <row r="7565" spans="34:38" ht="14.4">
      <c r="AH7565" s="306"/>
      <c r="AI7565" s="305"/>
      <c r="AJ7565" s="305"/>
      <c r="AK7565" s="307"/>
      <c r="AL7565" s="308"/>
    </row>
    <row r="7566" spans="34:38" ht="14.4">
      <c r="AH7566" s="306"/>
      <c r="AI7566" s="305"/>
      <c r="AJ7566" s="305"/>
      <c r="AK7566" s="307"/>
      <c r="AL7566" s="308"/>
    </row>
    <row r="7567" spans="34:38" ht="14.4">
      <c r="AH7567" s="306"/>
      <c r="AI7567" s="305"/>
      <c r="AJ7567" s="305"/>
      <c r="AK7567" s="307"/>
      <c r="AL7567" s="308"/>
    </row>
    <row r="7568" spans="34:38" ht="14.4">
      <c r="AH7568" s="306"/>
      <c r="AI7568" s="305"/>
      <c r="AJ7568" s="305"/>
      <c r="AK7568" s="307"/>
      <c r="AL7568" s="308"/>
    </row>
    <row r="7569" spans="34:38" ht="14.4">
      <c r="AH7569" s="306"/>
      <c r="AI7569" s="305"/>
      <c r="AJ7569" s="305"/>
      <c r="AK7569" s="307"/>
      <c r="AL7569" s="308"/>
    </row>
    <row r="7570" spans="34:38" ht="14.4">
      <c r="AH7570" s="306"/>
      <c r="AI7570" s="305"/>
      <c r="AJ7570" s="305"/>
      <c r="AK7570" s="307"/>
      <c r="AL7570" s="308"/>
    </row>
    <row r="7571" spans="34:38" ht="14.4">
      <c r="AH7571" s="306"/>
      <c r="AI7571" s="305"/>
      <c r="AJ7571" s="305"/>
      <c r="AK7571" s="307"/>
      <c r="AL7571" s="308"/>
    </row>
    <row r="7572" spans="34:38" ht="14.4">
      <c r="AH7572" s="306"/>
      <c r="AI7572" s="305"/>
      <c r="AJ7572" s="305"/>
      <c r="AK7572" s="307"/>
      <c r="AL7572" s="308"/>
    </row>
    <row r="7573" spans="34:38" ht="14.4">
      <c r="AH7573" s="306"/>
      <c r="AI7573" s="305"/>
      <c r="AJ7573" s="305"/>
      <c r="AK7573" s="307"/>
      <c r="AL7573" s="308"/>
    </row>
    <row r="7574" spans="34:38" ht="14.4">
      <c r="AH7574" s="306"/>
      <c r="AI7574" s="305"/>
      <c r="AJ7574" s="305"/>
      <c r="AK7574" s="307"/>
      <c r="AL7574" s="308"/>
    </row>
    <row r="7575" spans="34:38" ht="14.4">
      <c r="AH7575" s="306"/>
      <c r="AI7575" s="305"/>
      <c r="AJ7575" s="305"/>
      <c r="AK7575" s="307"/>
      <c r="AL7575" s="308"/>
    </row>
    <row r="7576" spans="34:38" ht="14.4">
      <c r="AH7576" s="306"/>
      <c r="AI7576" s="305"/>
      <c r="AJ7576" s="305"/>
      <c r="AK7576" s="307"/>
      <c r="AL7576" s="308"/>
    </row>
    <row r="7577" spans="34:38" ht="14.4">
      <c r="AH7577" s="306"/>
      <c r="AI7577" s="305"/>
      <c r="AJ7577" s="305"/>
      <c r="AK7577" s="307"/>
      <c r="AL7577" s="308"/>
    </row>
    <row r="7578" spans="34:38" ht="14.4">
      <c r="AH7578" s="306"/>
      <c r="AI7578" s="305"/>
      <c r="AJ7578" s="305"/>
      <c r="AK7578" s="307"/>
      <c r="AL7578" s="308"/>
    </row>
    <row r="7579" spans="34:38" ht="14.4">
      <c r="AH7579" s="306"/>
      <c r="AI7579" s="305"/>
      <c r="AJ7579" s="305"/>
      <c r="AK7579" s="307"/>
      <c r="AL7579" s="308"/>
    </row>
    <row r="7580" spans="34:38" ht="14.4">
      <c r="AH7580" s="306"/>
      <c r="AI7580" s="305"/>
      <c r="AJ7580" s="305"/>
      <c r="AK7580" s="307"/>
      <c r="AL7580" s="308"/>
    </row>
    <row r="7581" spans="34:38" ht="14.4">
      <c r="AH7581" s="306"/>
      <c r="AI7581" s="305"/>
      <c r="AJ7581" s="305"/>
      <c r="AK7581" s="307"/>
      <c r="AL7581" s="308"/>
    </row>
    <row r="7582" spans="34:38" ht="14.4">
      <c r="AH7582" s="306"/>
      <c r="AI7582" s="305"/>
      <c r="AJ7582" s="305"/>
      <c r="AK7582" s="307"/>
      <c r="AL7582" s="308"/>
    </row>
    <row r="7583" spans="34:38" ht="14.4">
      <c r="AH7583" s="306"/>
      <c r="AI7583" s="305"/>
      <c r="AJ7583" s="305"/>
      <c r="AK7583" s="307"/>
      <c r="AL7583" s="308"/>
    </row>
    <row r="7584" spans="34:38" ht="14.4">
      <c r="AH7584" s="306"/>
      <c r="AI7584" s="305"/>
      <c r="AJ7584" s="305"/>
      <c r="AK7584" s="307"/>
      <c r="AL7584" s="308"/>
    </row>
    <row r="7585" spans="34:38" ht="14.4">
      <c r="AH7585" s="306"/>
      <c r="AI7585" s="305"/>
      <c r="AJ7585" s="305"/>
      <c r="AK7585" s="307"/>
      <c r="AL7585" s="308"/>
    </row>
    <row r="7586" spans="34:38" ht="14.4">
      <c r="AH7586" s="306"/>
      <c r="AI7586" s="305"/>
      <c r="AJ7586" s="305"/>
      <c r="AK7586" s="307"/>
      <c r="AL7586" s="308"/>
    </row>
    <row r="7587" spans="34:38" ht="14.4">
      <c r="AH7587" s="306"/>
      <c r="AI7587" s="305"/>
      <c r="AJ7587" s="305"/>
      <c r="AK7587" s="307"/>
      <c r="AL7587" s="308"/>
    </row>
    <row r="7588" spans="34:38" ht="14.4">
      <c r="AH7588" s="306"/>
      <c r="AI7588" s="305"/>
      <c r="AJ7588" s="305"/>
      <c r="AK7588" s="307"/>
      <c r="AL7588" s="308"/>
    </row>
    <row r="7589" spans="34:38" ht="14.4">
      <c r="AH7589" s="306"/>
      <c r="AI7589" s="305"/>
      <c r="AJ7589" s="305"/>
      <c r="AK7589" s="307"/>
      <c r="AL7589" s="308"/>
    </row>
    <row r="7590" spans="34:38" ht="14.4">
      <c r="AH7590" s="306"/>
      <c r="AI7590" s="305"/>
      <c r="AJ7590" s="305"/>
      <c r="AK7590" s="307"/>
      <c r="AL7590" s="308"/>
    </row>
    <row r="7591" spans="34:38" ht="14.4">
      <c r="AH7591" s="306"/>
      <c r="AI7591" s="305"/>
      <c r="AJ7591" s="305"/>
      <c r="AK7591" s="307"/>
      <c r="AL7591" s="308"/>
    </row>
    <row r="7592" spans="34:38" ht="14.4">
      <c r="AH7592" s="306"/>
      <c r="AI7592" s="305"/>
      <c r="AJ7592" s="305"/>
      <c r="AK7592" s="307"/>
      <c r="AL7592" s="308"/>
    </row>
    <row r="7593" spans="34:38" ht="14.4">
      <c r="AH7593" s="306"/>
      <c r="AI7593" s="305"/>
      <c r="AJ7593" s="305"/>
      <c r="AK7593" s="307"/>
      <c r="AL7593" s="308"/>
    </row>
    <row r="7594" spans="34:38" ht="14.4">
      <c r="AH7594" s="306"/>
      <c r="AI7594" s="305"/>
      <c r="AJ7594" s="305"/>
      <c r="AK7594" s="307"/>
      <c r="AL7594" s="308"/>
    </row>
    <row r="7595" spans="34:38" ht="14.4">
      <c r="AH7595" s="306"/>
      <c r="AI7595" s="305"/>
      <c r="AJ7595" s="305"/>
      <c r="AK7595" s="307"/>
      <c r="AL7595" s="308"/>
    </row>
    <row r="7596" spans="34:38" ht="14.4">
      <c r="AH7596" s="306"/>
      <c r="AI7596" s="305"/>
      <c r="AJ7596" s="305"/>
      <c r="AK7596" s="307"/>
      <c r="AL7596" s="308"/>
    </row>
    <row r="7597" spans="34:38" ht="14.4">
      <c r="AH7597" s="306"/>
      <c r="AI7597" s="305"/>
      <c r="AJ7597" s="305"/>
      <c r="AK7597" s="307"/>
      <c r="AL7597" s="308"/>
    </row>
    <row r="7598" spans="34:38" ht="14.4">
      <c r="AH7598" s="306"/>
      <c r="AI7598" s="305"/>
      <c r="AJ7598" s="305"/>
      <c r="AK7598" s="307"/>
      <c r="AL7598" s="308"/>
    </row>
    <row r="7599" spans="34:38" ht="14.4">
      <c r="AH7599" s="306"/>
      <c r="AI7599" s="305"/>
      <c r="AJ7599" s="305"/>
      <c r="AK7599" s="307"/>
      <c r="AL7599" s="308"/>
    </row>
    <row r="7600" spans="34:38" ht="14.4">
      <c r="AH7600" s="306"/>
      <c r="AI7600" s="305"/>
      <c r="AJ7600" s="305"/>
      <c r="AK7600" s="307"/>
      <c r="AL7600" s="308"/>
    </row>
    <row r="7601" spans="34:38" ht="14.4">
      <c r="AH7601" s="306"/>
      <c r="AI7601" s="305"/>
      <c r="AJ7601" s="305"/>
      <c r="AK7601" s="307"/>
      <c r="AL7601" s="308"/>
    </row>
    <row r="7602" spans="34:38" ht="14.4">
      <c r="AH7602" s="306"/>
      <c r="AI7602" s="305"/>
      <c r="AJ7602" s="305"/>
      <c r="AK7602" s="307"/>
      <c r="AL7602" s="308"/>
    </row>
    <row r="7603" spans="34:38" ht="14.4">
      <c r="AH7603" s="306"/>
      <c r="AI7603" s="305"/>
      <c r="AJ7603" s="305"/>
      <c r="AK7603" s="307"/>
      <c r="AL7603" s="308"/>
    </row>
    <row r="7604" spans="34:38" ht="14.4">
      <c r="AH7604" s="306"/>
      <c r="AI7604" s="305"/>
      <c r="AJ7604" s="305"/>
      <c r="AK7604" s="307"/>
      <c r="AL7604" s="308"/>
    </row>
    <row r="7605" spans="34:38" ht="14.4">
      <c r="AH7605" s="306"/>
      <c r="AI7605" s="305"/>
      <c r="AJ7605" s="305"/>
      <c r="AK7605" s="307"/>
      <c r="AL7605" s="308"/>
    </row>
    <row r="7606" spans="34:38" ht="14.4">
      <c r="AH7606" s="306"/>
      <c r="AI7606" s="305"/>
      <c r="AJ7606" s="305"/>
      <c r="AK7606" s="307"/>
      <c r="AL7606" s="308"/>
    </row>
    <row r="7607" spans="34:38" ht="14.4">
      <c r="AH7607" s="306"/>
      <c r="AI7607" s="305"/>
      <c r="AJ7607" s="305"/>
      <c r="AK7607" s="307"/>
      <c r="AL7607" s="308"/>
    </row>
    <row r="7608" spans="34:38" ht="14.4">
      <c r="AH7608" s="306"/>
      <c r="AI7608" s="305"/>
      <c r="AJ7608" s="305"/>
      <c r="AK7608" s="307"/>
      <c r="AL7608" s="308"/>
    </row>
    <row r="7609" spans="34:38" ht="14.4">
      <c r="AH7609" s="306"/>
      <c r="AI7609" s="305"/>
      <c r="AJ7609" s="305"/>
      <c r="AK7609" s="307"/>
      <c r="AL7609" s="308"/>
    </row>
    <row r="7610" spans="34:38" ht="14.4">
      <c r="AH7610" s="306"/>
      <c r="AI7610" s="305"/>
      <c r="AJ7610" s="305"/>
      <c r="AK7610" s="307"/>
      <c r="AL7610" s="308"/>
    </row>
    <row r="7611" spans="34:38" ht="14.4">
      <c r="AH7611" s="306"/>
      <c r="AI7611" s="305"/>
      <c r="AJ7611" s="305"/>
      <c r="AK7611" s="307"/>
      <c r="AL7611" s="308"/>
    </row>
    <row r="7612" spans="34:38" ht="14.4">
      <c r="AH7612" s="306"/>
      <c r="AI7612" s="305"/>
      <c r="AJ7612" s="305"/>
      <c r="AK7612" s="307"/>
      <c r="AL7612" s="308"/>
    </row>
    <row r="7613" spans="34:38" ht="14.4">
      <c r="AH7613" s="306"/>
      <c r="AI7613" s="305"/>
      <c r="AJ7613" s="305"/>
      <c r="AK7613" s="307"/>
      <c r="AL7613" s="308"/>
    </row>
    <row r="7614" spans="34:38" ht="14.4">
      <c r="AH7614" s="306"/>
      <c r="AI7614" s="305"/>
      <c r="AJ7614" s="305"/>
      <c r="AK7614" s="307"/>
      <c r="AL7614" s="308"/>
    </row>
    <row r="7615" spans="34:38" ht="14.4">
      <c r="AH7615" s="306"/>
      <c r="AI7615" s="305"/>
      <c r="AJ7615" s="305"/>
      <c r="AK7615" s="307"/>
      <c r="AL7615" s="308"/>
    </row>
    <row r="7616" spans="34:38" ht="14.4">
      <c r="AH7616" s="306"/>
      <c r="AI7616" s="305"/>
      <c r="AJ7616" s="305"/>
      <c r="AK7616" s="307"/>
      <c r="AL7616" s="308"/>
    </row>
    <row r="7617" spans="34:38" ht="14.4">
      <c r="AH7617" s="306"/>
      <c r="AI7617" s="305"/>
      <c r="AJ7617" s="305"/>
      <c r="AK7617" s="307"/>
      <c r="AL7617" s="308"/>
    </row>
    <row r="7618" spans="34:38" ht="14.4">
      <c r="AH7618" s="306"/>
      <c r="AI7618" s="305"/>
      <c r="AJ7618" s="305"/>
      <c r="AK7618" s="307"/>
      <c r="AL7618" s="308"/>
    </row>
    <row r="7619" spans="34:38" ht="14.4">
      <c r="AH7619" s="306"/>
      <c r="AI7619" s="305"/>
      <c r="AJ7619" s="305"/>
      <c r="AK7619" s="307"/>
      <c r="AL7619" s="308"/>
    </row>
    <row r="7620" spans="34:38" ht="14.4">
      <c r="AH7620" s="306"/>
      <c r="AI7620" s="305"/>
      <c r="AJ7620" s="305"/>
      <c r="AK7620" s="307"/>
      <c r="AL7620" s="308"/>
    </row>
    <row r="7621" spans="34:38" ht="14.4">
      <c r="AH7621" s="306"/>
      <c r="AI7621" s="305"/>
      <c r="AJ7621" s="305"/>
      <c r="AK7621" s="307"/>
      <c r="AL7621" s="308"/>
    </row>
    <row r="7622" spans="34:38" ht="14.4">
      <c r="AH7622" s="306"/>
      <c r="AI7622" s="305"/>
      <c r="AJ7622" s="305"/>
      <c r="AK7622" s="307"/>
      <c r="AL7622" s="308"/>
    </row>
    <row r="7623" spans="34:38" ht="14.4">
      <c r="AH7623" s="306"/>
      <c r="AI7623" s="305"/>
      <c r="AJ7623" s="305"/>
      <c r="AK7623" s="307"/>
      <c r="AL7623" s="308"/>
    </row>
    <row r="7624" spans="34:38" ht="14.4">
      <c r="AH7624" s="306"/>
      <c r="AI7624" s="305"/>
      <c r="AJ7624" s="305"/>
      <c r="AK7624" s="307"/>
      <c r="AL7624" s="308"/>
    </row>
    <row r="7625" spans="34:38" ht="14.4">
      <c r="AH7625" s="306"/>
      <c r="AI7625" s="305"/>
      <c r="AJ7625" s="305"/>
      <c r="AK7625" s="307"/>
      <c r="AL7625" s="308"/>
    </row>
    <row r="7626" spans="34:38" ht="14.4">
      <c r="AH7626" s="306"/>
      <c r="AI7626" s="305"/>
      <c r="AJ7626" s="305"/>
      <c r="AK7626" s="307"/>
      <c r="AL7626" s="308"/>
    </row>
    <row r="7627" spans="34:38" ht="14.4">
      <c r="AH7627" s="306"/>
      <c r="AI7627" s="305"/>
      <c r="AJ7627" s="305"/>
      <c r="AK7627" s="307"/>
      <c r="AL7627" s="308"/>
    </row>
    <row r="7628" spans="34:38" ht="14.4">
      <c r="AH7628" s="306"/>
      <c r="AI7628" s="305"/>
      <c r="AJ7628" s="305"/>
      <c r="AK7628" s="307"/>
      <c r="AL7628" s="308"/>
    </row>
    <row r="7629" spans="34:38" ht="14.4">
      <c r="AH7629" s="306"/>
      <c r="AI7629" s="305"/>
      <c r="AJ7629" s="305"/>
      <c r="AK7629" s="307"/>
      <c r="AL7629" s="308"/>
    </row>
    <row r="7630" spans="34:38" ht="14.4">
      <c r="AH7630" s="306"/>
      <c r="AI7630" s="305"/>
      <c r="AJ7630" s="305"/>
      <c r="AK7630" s="307"/>
      <c r="AL7630" s="308"/>
    </row>
    <row r="7631" spans="34:38" ht="14.4">
      <c r="AH7631" s="306"/>
      <c r="AI7631" s="305"/>
      <c r="AJ7631" s="305"/>
      <c r="AK7631" s="307"/>
      <c r="AL7631" s="308"/>
    </row>
    <row r="7632" spans="34:38" ht="14.4">
      <c r="AH7632" s="306"/>
      <c r="AI7632" s="305"/>
      <c r="AJ7632" s="305"/>
      <c r="AK7632" s="307"/>
      <c r="AL7632" s="308"/>
    </row>
    <row r="7633" spans="34:38" ht="14.4">
      <c r="AH7633" s="306"/>
      <c r="AI7633" s="305"/>
      <c r="AJ7633" s="305"/>
      <c r="AK7633" s="307"/>
      <c r="AL7633" s="308"/>
    </row>
    <row r="7634" spans="34:38" ht="14.4">
      <c r="AH7634" s="306"/>
      <c r="AI7634" s="305"/>
      <c r="AJ7634" s="305"/>
      <c r="AK7634" s="307"/>
      <c r="AL7634" s="308"/>
    </row>
    <row r="7635" spans="34:38" ht="14.4">
      <c r="AH7635" s="306"/>
      <c r="AI7635" s="305"/>
      <c r="AJ7635" s="305"/>
      <c r="AK7635" s="307"/>
      <c r="AL7635" s="308"/>
    </row>
    <row r="7636" spans="34:38" ht="14.4">
      <c r="AH7636" s="306"/>
      <c r="AI7636" s="305"/>
      <c r="AJ7636" s="305"/>
      <c r="AK7636" s="307"/>
      <c r="AL7636" s="308"/>
    </row>
    <row r="7637" spans="34:38" ht="14.4">
      <c r="AH7637" s="306"/>
      <c r="AI7637" s="305"/>
      <c r="AJ7637" s="305"/>
      <c r="AK7637" s="307"/>
      <c r="AL7637" s="308"/>
    </row>
    <row r="7638" spans="34:38" ht="14.4">
      <c r="AH7638" s="306"/>
      <c r="AI7638" s="305"/>
      <c r="AJ7638" s="305"/>
      <c r="AK7638" s="307"/>
      <c r="AL7638" s="308"/>
    </row>
    <row r="7639" spans="34:38" ht="14.4">
      <c r="AH7639" s="306"/>
      <c r="AI7639" s="305"/>
      <c r="AJ7639" s="305"/>
      <c r="AK7639" s="307"/>
      <c r="AL7639" s="308"/>
    </row>
    <row r="7640" spans="34:38" ht="14.4">
      <c r="AH7640" s="306"/>
      <c r="AI7640" s="305"/>
      <c r="AJ7640" s="305"/>
      <c r="AK7640" s="307"/>
      <c r="AL7640" s="308"/>
    </row>
    <row r="7641" spans="34:38" ht="14.4">
      <c r="AH7641" s="306"/>
      <c r="AI7641" s="305"/>
      <c r="AJ7641" s="305"/>
      <c r="AK7641" s="307"/>
      <c r="AL7641" s="308"/>
    </row>
    <row r="7642" spans="34:38" ht="14.4">
      <c r="AH7642" s="306"/>
      <c r="AI7642" s="305"/>
      <c r="AJ7642" s="305"/>
      <c r="AK7642" s="307"/>
      <c r="AL7642" s="308"/>
    </row>
    <row r="7643" spans="34:38" ht="14.4">
      <c r="AH7643" s="306"/>
      <c r="AI7643" s="305"/>
      <c r="AJ7643" s="305"/>
      <c r="AK7643" s="307"/>
      <c r="AL7643" s="308"/>
    </row>
    <row r="7644" spans="34:38" ht="14.4">
      <c r="AH7644" s="306"/>
      <c r="AI7644" s="305"/>
      <c r="AJ7644" s="305"/>
      <c r="AK7644" s="307"/>
      <c r="AL7644" s="308"/>
    </row>
    <row r="7645" spans="34:38" ht="14.4">
      <c r="AH7645" s="306"/>
      <c r="AI7645" s="305"/>
      <c r="AJ7645" s="305"/>
      <c r="AK7645" s="307"/>
      <c r="AL7645" s="308"/>
    </row>
    <row r="7646" spans="34:38" ht="14.4">
      <c r="AH7646" s="306"/>
      <c r="AI7646" s="305"/>
      <c r="AJ7646" s="305"/>
      <c r="AK7646" s="307"/>
      <c r="AL7646" s="308"/>
    </row>
    <row r="7647" spans="34:38" ht="14.4">
      <c r="AH7647" s="306"/>
      <c r="AI7647" s="305"/>
      <c r="AJ7647" s="305"/>
      <c r="AK7647" s="307"/>
      <c r="AL7647" s="308"/>
    </row>
    <row r="7648" spans="34:38" ht="14.4">
      <c r="AH7648" s="306"/>
      <c r="AI7648" s="305"/>
      <c r="AJ7648" s="305"/>
      <c r="AK7648" s="307"/>
      <c r="AL7648" s="308"/>
    </row>
    <row r="7649" spans="34:38" ht="14.4">
      <c r="AH7649" s="306"/>
      <c r="AI7649" s="305"/>
      <c r="AJ7649" s="305"/>
      <c r="AK7649" s="307"/>
      <c r="AL7649" s="308"/>
    </row>
    <row r="7650" spans="34:38" ht="14.4">
      <c r="AH7650" s="306"/>
      <c r="AI7650" s="305"/>
      <c r="AJ7650" s="305"/>
      <c r="AK7650" s="307"/>
      <c r="AL7650" s="308"/>
    </row>
    <row r="7651" spans="34:38" ht="14.4">
      <c r="AH7651" s="306"/>
      <c r="AI7651" s="305"/>
      <c r="AJ7651" s="305"/>
      <c r="AK7651" s="307"/>
      <c r="AL7651" s="308"/>
    </row>
    <row r="7652" spans="34:38" ht="14.4">
      <c r="AH7652" s="306"/>
      <c r="AI7652" s="305"/>
      <c r="AJ7652" s="305"/>
      <c r="AK7652" s="307"/>
      <c r="AL7652" s="308"/>
    </row>
    <row r="7653" spans="34:38" ht="14.4">
      <c r="AH7653" s="306"/>
      <c r="AI7653" s="305"/>
      <c r="AJ7653" s="305"/>
      <c r="AK7653" s="307"/>
      <c r="AL7653" s="308"/>
    </row>
    <row r="7654" spans="34:38" ht="14.4">
      <c r="AH7654" s="306"/>
      <c r="AI7654" s="305"/>
      <c r="AJ7654" s="305"/>
      <c r="AK7654" s="307"/>
      <c r="AL7654" s="308"/>
    </row>
    <row r="7655" spans="34:38" ht="14.4">
      <c r="AH7655" s="306"/>
      <c r="AI7655" s="305"/>
      <c r="AJ7655" s="305"/>
      <c r="AK7655" s="307"/>
      <c r="AL7655" s="308"/>
    </row>
    <row r="7656" spans="34:38" ht="14.4">
      <c r="AH7656" s="306"/>
      <c r="AI7656" s="305"/>
      <c r="AJ7656" s="305"/>
      <c r="AK7656" s="307"/>
      <c r="AL7656" s="308"/>
    </row>
    <row r="7657" spans="34:38" ht="14.4">
      <c r="AH7657" s="306"/>
      <c r="AI7657" s="305"/>
      <c r="AJ7657" s="305"/>
      <c r="AK7657" s="307"/>
      <c r="AL7657" s="308"/>
    </row>
    <row r="7658" spans="34:38" ht="14.4">
      <c r="AH7658" s="306"/>
      <c r="AI7658" s="305"/>
      <c r="AJ7658" s="305"/>
      <c r="AK7658" s="307"/>
      <c r="AL7658" s="308"/>
    </row>
    <row r="7659" spans="34:38" ht="14.4">
      <c r="AH7659" s="306"/>
      <c r="AI7659" s="305"/>
      <c r="AJ7659" s="305"/>
      <c r="AK7659" s="307"/>
      <c r="AL7659" s="308"/>
    </row>
    <row r="7660" spans="34:38" ht="14.4">
      <c r="AH7660" s="306"/>
      <c r="AI7660" s="305"/>
      <c r="AJ7660" s="305"/>
      <c r="AK7660" s="307"/>
      <c r="AL7660" s="308"/>
    </row>
    <row r="7661" spans="34:38" ht="14.4">
      <c r="AH7661" s="306"/>
      <c r="AI7661" s="305"/>
      <c r="AJ7661" s="305"/>
      <c r="AK7661" s="307"/>
      <c r="AL7661" s="308"/>
    </row>
    <row r="7662" spans="34:38" ht="14.4">
      <c r="AH7662" s="306"/>
      <c r="AI7662" s="305"/>
      <c r="AJ7662" s="305"/>
      <c r="AK7662" s="307"/>
      <c r="AL7662" s="308"/>
    </row>
    <row r="7663" spans="34:38" ht="14.4">
      <c r="AH7663" s="306"/>
      <c r="AI7663" s="305"/>
      <c r="AJ7663" s="305"/>
      <c r="AK7663" s="307"/>
      <c r="AL7663" s="308"/>
    </row>
    <row r="7664" spans="34:38" ht="14.4">
      <c r="AH7664" s="306"/>
      <c r="AI7664" s="305"/>
      <c r="AJ7664" s="305"/>
      <c r="AK7664" s="307"/>
      <c r="AL7664" s="308"/>
    </row>
    <row r="7665" spans="34:38" ht="14.4">
      <c r="AH7665" s="306"/>
      <c r="AI7665" s="305"/>
      <c r="AJ7665" s="305"/>
      <c r="AK7665" s="307"/>
      <c r="AL7665" s="308"/>
    </row>
    <row r="7666" spans="34:38" ht="14.4">
      <c r="AH7666" s="306"/>
      <c r="AI7666" s="305"/>
      <c r="AJ7666" s="305"/>
      <c r="AK7666" s="307"/>
      <c r="AL7666" s="308"/>
    </row>
    <row r="7667" spans="34:38" ht="14.4">
      <c r="AH7667" s="306"/>
      <c r="AI7667" s="305"/>
      <c r="AJ7667" s="305"/>
      <c r="AK7667" s="307"/>
      <c r="AL7667" s="308"/>
    </row>
    <row r="7668" spans="34:38" ht="14.4">
      <c r="AH7668" s="306"/>
      <c r="AI7668" s="305"/>
      <c r="AJ7668" s="305"/>
      <c r="AK7668" s="307"/>
      <c r="AL7668" s="308"/>
    </row>
    <row r="7669" spans="34:38" ht="14.4">
      <c r="AH7669" s="306"/>
      <c r="AI7669" s="305"/>
      <c r="AJ7669" s="305"/>
      <c r="AK7669" s="307"/>
      <c r="AL7669" s="308"/>
    </row>
    <row r="7670" spans="34:38" ht="14.4">
      <c r="AH7670" s="306"/>
      <c r="AI7670" s="305"/>
      <c r="AJ7670" s="305"/>
      <c r="AK7670" s="307"/>
      <c r="AL7670" s="308"/>
    </row>
    <row r="7671" spans="34:38" ht="14.4">
      <c r="AH7671" s="306"/>
      <c r="AI7671" s="305"/>
      <c r="AJ7671" s="305"/>
      <c r="AK7671" s="307"/>
      <c r="AL7671" s="308"/>
    </row>
    <row r="7672" spans="34:38" ht="14.4">
      <c r="AH7672" s="306"/>
      <c r="AI7672" s="305"/>
      <c r="AJ7672" s="305"/>
      <c r="AK7672" s="307"/>
      <c r="AL7672" s="308"/>
    </row>
    <row r="7673" spans="34:38" ht="14.4">
      <c r="AH7673" s="306"/>
      <c r="AI7673" s="305"/>
      <c r="AJ7673" s="305"/>
      <c r="AK7673" s="307"/>
      <c r="AL7673" s="308"/>
    </row>
    <row r="7674" spans="34:38" ht="14.4">
      <c r="AH7674" s="306"/>
      <c r="AI7674" s="305"/>
      <c r="AJ7674" s="305"/>
      <c r="AK7674" s="307"/>
      <c r="AL7674" s="308"/>
    </row>
    <row r="7675" spans="34:38" ht="14.4">
      <c r="AH7675" s="306"/>
      <c r="AI7675" s="305"/>
      <c r="AJ7675" s="305"/>
      <c r="AK7675" s="307"/>
      <c r="AL7675" s="308"/>
    </row>
    <row r="7676" spans="34:38" ht="14.4">
      <c r="AH7676" s="306"/>
      <c r="AI7676" s="305"/>
      <c r="AJ7676" s="305"/>
      <c r="AK7676" s="307"/>
      <c r="AL7676" s="308"/>
    </row>
    <row r="7677" spans="34:38" ht="14.4">
      <c r="AH7677" s="306"/>
      <c r="AI7677" s="305"/>
      <c r="AJ7677" s="305"/>
      <c r="AK7677" s="307"/>
      <c r="AL7677" s="308"/>
    </row>
    <row r="7678" spans="34:38" ht="14.4">
      <c r="AH7678" s="306"/>
      <c r="AI7678" s="305"/>
      <c r="AJ7678" s="305"/>
      <c r="AK7678" s="307"/>
      <c r="AL7678" s="308"/>
    </row>
    <row r="7679" spans="34:38" ht="14.4">
      <c r="AH7679" s="306"/>
      <c r="AI7679" s="305"/>
      <c r="AJ7679" s="305"/>
      <c r="AK7679" s="307"/>
      <c r="AL7679" s="308"/>
    </row>
    <row r="7680" spans="34:38" ht="14.4">
      <c r="AH7680" s="306"/>
      <c r="AI7680" s="305"/>
      <c r="AJ7680" s="305"/>
      <c r="AK7680" s="307"/>
      <c r="AL7680" s="308"/>
    </row>
    <row r="7681" spans="34:38" ht="14.4">
      <c r="AH7681" s="306"/>
      <c r="AI7681" s="305"/>
      <c r="AJ7681" s="305"/>
      <c r="AK7681" s="307"/>
      <c r="AL7681" s="308"/>
    </row>
    <row r="7682" spans="34:38" ht="14.4">
      <c r="AH7682" s="306"/>
      <c r="AI7682" s="305"/>
      <c r="AJ7682" s="305"/>
      <c r="AK7682" s="307"/>
      <c r="AL7682" s="308"/>
    </row>
    <row r="7683" spans="34:38" ht="14.4">
      <c r="AH7683" s="306"/>
      <c r="AI7683" s="305"/>
      <c r="AJ7683" s="305"/>
      <c r="AK7683" s="307"/>
      <c r="AL7683" s="308"/>
    </row>
    <row r="7684" spans="34:38" ht="14.4">
      <c r="AH7684" s="306"/>
      <c r="AI7684" s="305"/>
      <c r="AJ7684" s="305"/>
      <c r="AK7684" s="307"/>
      <c r="AL7684" s="308"/>
    </row>
    <row r="7685" spans="34:38" ht="14.4">
      <c r="AH7685" s="306"/>
      <c r="AI7685" s="305"/>
      <c r="AJ7685" s="305"/>
      <c r="AK7685" s="307"/>
      <c r="AL7685" s="308"/>
    </row>
    <row r="7686" spans="34:38" ht="14.4">
      <c r="AH7686" s="306"/>
      <c r="AI7686" s="305"/>
      <c r="AJ7686" s="305"/>
      <c r="AK7686" s="307"/>
      <c r="AL7686" s="308"/>
    </row>
    <row r="7687" spans="34:38" ht="14.4">
      <c r="AH7687" s="306"/>
      <c r="AI7687" s="305"/>
      <c r="AJ7687" s="305"/>
      <c r="AK7687" s="307"/>
      <c r="AL7687" s="308"/>
    </row>
    <row r="7688" spans="34:38" ht="14.4">
      <c r="AH7688" s="306"/>
      <c r="AI7688" s="305"/>
      <c r="AJ7688" s="305"/>
      <c r="AK7688" s="307"/>
      <c r="AL7688" s="308"/>
    </row>
    <row r="7689" spans="34:38" ht="14.4">
      <c r="AH7689" s="306"/>
      <c r="AI7689" s="305"/>
      <c r="AJ7689" s="305"/>
      <c r="AK7689" s="307"/>
      <c r="AL7689" s="308"/>
    </row>
    <row r="7690" spans="34:38" ht="14.4">
      <c r="AH7690" s="306"/>
      <c r="AI7690" s="305"/>
      <c r="AJ7690" s="305"/>
      <c r="AK7690" s="307"/>
      <c r="AL7690" s="308"/>
    </row>
    <row r="7691" spans="34:38" ht="14.4">
      <c r="AH7691" s="306"/>
      <c r="AI7691" s="305"/>
      <c r="AJ7691" s="305"/>
      <c r="AK7691" s="307"/>
      <c r="AL7691" s="308"/>
    </row>
    <row r="7692" spans="34:38" ht="14.4">
      <c r="AH7692" s="306"/>
      <c r="AI7692" s="305"/>
      <c r="AJ7692" s="305"/>
      <c r="AK7692" s="307"/>
      <c r="AL7692" s="308"/>
    </row>
    <row r="7693" spans="34:38" ht="14.4">
      <c r="AH7693" s="306"/>
      <c r="AI7693" s="305"/>
      <c r="AJ7693" s="305"/>
      <c r="AK7693" s="307"/>
      <c r="AL7693" s="308"/>
    </row>
    <row r="7694" spans="34:38" ht="14.4">
      <c r="AH7694" s="306"/>
      <c r="AI7694" s="305"/>
      <c r="AJ7694" s="305"/>
      <c r="AK7694" s="307"/>
      <c r="AL7694" s="308"/>
    </row>
    <row r="7695" spans="34:38" ht="14.4">
      <c r="AH7695" s="306"/>
      <c r="AI7695" s="305"/>
      <c r="AJ7695" s="305"/>
      <c r="AK7695" s="307"/>
      <c r="AL7695" s="308"/>
    </row>
    <row r="7696" spans="34:38" ht="14.4">
      <c r="AH7696" s="306"/>
      <c r="AI7696" s="305"/>
      <c r="AJ7696" s="305"/>
      <c r="AK7696" s="307"/>
      <c r="AL7696" s="308"/>
    </row>
    <row r="7697" spans="34:38" ht="14.4">
      <c r="AH7697" s="306"/>
      <c r="AI7697" s="305"/>
      <c r="AJ7697" s="305"/>
      <c r="AK7697" s="307"/>
      <c r="AL7697" s="308"/>
    </row>
    <row r="7698" spans="34:38" ht="14.4">
      <c r="AH7698" s="306"/>
      <c r="AI7698" s="305"/>
      <c r="AJ7698" s="305"/>
      <c r="AK7698" s="307"/>
      <c r="AL7698" s="308"/>
    </row>
    <row r="7699" spans="34:38" ht="14.4">
      <c r="AH7699" s="306"/>
      <c r="AI7699" s="305"/>
      <c r="AJ7699" s="305"/>
      <c r="AK7699" s="307"/>
      <c r="AL7699" s="308"/>
    </row>
    <row r="7700" spans="34:38" ht="14.4">
      <c r="AH7700" s="306"/>
      <c r="AI7700" s="305"/>
      <c r="AJ7700" s="305"/>
      <c r="AK7700" s="307"/>
      <c r="AL7700" s="308"/>
    </row>
    <row r="7701" spans="34:38" ht="14.4">
      <c r="AH7701" s="306"/>
      <c r="AI7701" s="305"/>
      <c r="AJ7701" s="305"/>
      <c r="AK7701" s="307"/>
      <c r="AL7701" s="308"/>
    </row>
    <row r="7702" spans="34:38" ht="14.4">
      <c r="AH7702" s="306"/>
      <c r="AI7702" s="305"/>
      <c r="AJ7702" s="305"/>
      <c r="AK7702" s="307"/>
      <c r="AL7702" s="308"/>
    </row>
    <row r="7703" spans="34:38" ht="14.4">
      <c r="AH7703" s="306"/>
      <c r="AI7703" s="305"/>
      <c r="AJ7703" s="305"/>
      <c r="AK7703" s="307"/>
      <c r="AL7703" s="308"/>
    </row>
    <row r="7704" spans="34:38" ht="14.4">
      <c r="AH7704" s="306"/>
      <c r="AI7704" s="305"/>
      <c r="AJ7704" s="305"/>
      <c r="AK7704" s="307"/>
      <c r="AL7704" s="308"/>
    </row>
    <row r="7705" spans="34:38" ht="14.4">
      <c r="AH7705" s="306"/>
      <c r="AI7705" s="305"/>
      <c r="AJ7705" s="305"/>
      <c r="AK7705" s="307"/>
      <c r="AL7705" s="308"/>
    </row>
    <row r="7706" spans="34:38" ht="14.4">
      <c r="AH7706" s="306"/>
      <c r="AI7706" s="305"/>
      <c r="AJ7706" s="305"/>
      <c r="AK7706" s="307"/>
      <c r="AL7706" s="308"/>
    </row>
    <row r="7707" spans="34:38" ht="14.4">
      <c r="AH7707" s="306"/>
      <c r="AI7707" s="305"/>
      <c r="AJ7707" s="305"/>
      <c r="AK7707" s="307"/>
      <c r="AL7707" s="308"/>
    </row>
    <row r="7708" spans="34:38" ht="14.4">
      <c r="AH7708" s="306"/>
      <c r="AI7708" s="305"/>
      <c r="AJ7708" s="305"/>
      <c r="AK7708" s="307"/>
      <c r="AL7708" s="308"/>
    </row>
    <row r="7709" spans="34:38" ht="14.4">
      <c r="AH7709" s="306"/>
      <c r="AI7709" s="305"/>
      <c r="AJ7709" s="305"/>
      <c r="AK7709" s="307"/>
      <c r="AL7709" s="308"/>
    </row>
    <row r="7710" spans="34:38" ht="14.4">
      <c r="AH7710" s="306"/>
      <c r="AI7710" s="305"/>
      <c r="AJ7710" s="305"/>
      <c r="AK7710" s="307"/>
      <c r="AL7710" s="308"/>
    </row>
    <row r="7711" spans="34:38" ht="14.4">
      <c r="AH7711" s="306"/>
      <c r="AI7711" s="305"/>
      <c r="AJ7711" s="305"/>
      <c r="AK7711" s="307"/>
      <c r="AL7711" s="308"/>
    </row>
    <row r="7712" spans="34:38" ht="14.4">
      <c r="AH7712" s="306"/>
      <c r="AI7712" s="305"/>
      <c r="AJ7712" s="305"/>
      <c r="AK7712" s="307"/>
      <c r="AL7712" s="308"/>
    </row>
    <row r="7713" spans="34:38" ht="14.4">
      <c r="AH7713" s="306"/>
      <c r="AI7713" s="305"/>
      <c r="AJ7713" s="305"/>
      <c r="AK7713" s="307"/>
      <c r="AL7713" s="308"/>
    </row>
    <row r="7714" spans="34:38" ht="14.4">
      <c r="AH7714" s="306"/>
      <c r="AI7714" s="305"/>
      <c r="AJ7714" s="305"/>
      <c r="AK7714" s="307"/>
      <c r="AL7714" s="308"/>
    </row>
    <row r="7715" spans="34:38" ht="14.4">
      <c r="AH7715" s="306"/>
      <c r="AI7715" s="305"/>
      <c r="AJ7715" s="305"/>
      <c r="AK7715" s="307"/>
      <c r="AL7715" s="308"/>
    </row>
    <row r="7716" spans="34:38" ht="14.4">
      <c r="AH7716" s="306"/>
      <c r="AI7716" s="305"/>
      <c r="AJ7716" s="305"/>
      <c r="AK7716" s="307"/>
      <c r="AL7716" s="308"/>
    </row>
    <row r="7717" spans="34:38" ht="14.4">
      <c r="AH7717" s="306"/>
      <c r="AI7717" s="305"/>
      <c r="AJ7717" s="305"/>
      <c r="AK7717" s="307"/>
      <c r="AL7717" s="308"/>
    </row>
    <row r="7718" spans="34:38" ht="14.4">
      <c r="AH7718" s="306"/>
      <c r="AI7718" s="305"/>
      <c r="AJ7718" s="305"/>
      <c r="AK7718" s="307"/>
      <c r="AL7718" s="308"/>
    </row>
    <row r="7719" spans="34:38" ht="14.4">
      <c r="AH7719" s="306"/>
      <c r="AI7719" s="305"/>
      <c r="AJ7719" s="305"/>
      <c r="AK7719" s="307"/>
      <c r="AL7719" s="308"/>
    </row>
    <row r="7720" spans="34:38" ht="14.4">
      <c r="AH7720" s="306"/>
      <c r="AI7720" s="305"/>
      <c r="AJ7720" s="305"/>
      <c r="AK7720" s="307"/>
      <c r="AL7720" s="308"/>
    </row>
    <row r="7721" spans="34:38" ht="14.4">
      <c r="AH7721" s="306"/>
      <c r="AI7721" s="305"/>
      <c r="AJ7721" s="305"/>
      <c r="AK7721" s="307"/>
      <c r="AL7721" s="308"/>
    </row>
    <row r="7722" spans="34:38" ht="14.4">
      <c r="AH7722" s="306"/>
      <c r="AI7722" s="305"/>
      <c r="AJ7722" s="305"/>
      <c r="AK7722" s="307"/>
      <c r="AL7722" s="308"/>
    </row>
    <row r="7723" spans="34:38" ht="14.4">
      <c r="AH7723" s="306"/>
      <c r="AI7723" s="305"/>
      <c r="AJ7723" s="305"/>
      <c r="AK7723" s="307"/>
      <c r="AL7723" s="308"/>
    </row>
    <row r="7724" spans="34:38" ht="14.4">
      <c r="AH7724" s="306"/>
      <c r="AI7724" s="305"/>
      <c r="AJ7724" s="305"/>
      <c r="AK7724" s="307"/>
      <c r="AL7724" s="308"/>
    </row>
    <row r="7725" spans="34:38" ht="14.4">
      <c r="AH7725" s="306"/>
      <c r="AI7725" s="305"/>
      <c r="AJ7725" s="305"/>
      <c r="AK7725" s="307"/>
      <c r="AL7725" s="308"/>
    </row>
    <row r="7726" spans="34:38" ht="14.4">
      <c r="AH7726" s="306"/>
      <c r="AI7726" s="305"/>
      <c r="AJ7726" s="305"/>
      <c r="AK7726" s="307"/>
      <c r="AL7726" s="308"/>
    </row>
    <row r="7727" spans="34:38" ht="14.4">
      <c r="AH7727" s="306"/>
      <c r="AI7727" s="305"/>
      <c r="AJ7727" s="305"/>
      <c r="AK7727" s="307"/>
      <c r="AL7727" s="308"/>
    </row>
    <row r="7728" spans="34:38" ht="14.4">
      <c r="AH7728" s="306"/>
      <c r="AI7728" s="305"/>
      <c r="AJ7728" s="305"/>
      <c r="AK7728" s="307"/>
      <c r="AL7728" s="308"/>
    </row>
    <row r="7729" spans="34:38" ht="14.4">
      <c r="AH7729" s="306"/>
      <c r="AI7729" s="305"/>
      <c r="AJ7729" s="305"/>
      <c r="AK7729" s="307"/>
      <c r="AL7729" s="308"/>
    </row>
    <row r="7730" spans="34:38" ht="14.4">
      <c r="AH7730" s="306"/>
      <c r="AI7730" s="305"/>
      <c r="AJ7730" s="305"/>
      <c r="AK7730" s="307"/>
      <c r="AL7730" s="308"/>
    </row>
    <row r="7731" spans="34:38" ht="14.4">
      <c r="AH7731" s="306"/>
      <c r="AI7731" s="305"/>
      <c r="AJ7731" s="305"/>
      <c r="AK7731" s="307"/>
      <c r="AL7731" s="308"/>
    </row>
    <row r="7732" spans="34:38" ht="14.4">
      <c r="AH7732" s="306"/>
      <c r="AI7732" s="305"/>
      <c r="AJ7732" s="305"/>
      <c r="AK7732" s="307"/>
      <c r="AL7732" s="308"/>
    </row>
    <row r="7733" spans="34:38" ht="14.4">
      <c r="AH7733" s="306"/>
      <c r="AI7733" s="305"/>
      <c r="AJ7733" s="305"/>
      <c r="AK7733" s="307"/>
      <c r="AL7733" s="308"/>
    </row>
    <row r="7734" spans="34:38" ht="14.4">
      <c r="AH7734" s="306"/>
      <c r="AI7734" s="305"/>
      <c r="AJ7734" s="305"/>
      <c r="AK7734" s="307"/>
      <c r="AL7734" s="308"/>
    </row>
    <row r="7735" spans="34:38" ht="14.4">
      <c r="AH7735" s="306"/>
      <c r="AI7735" s="305"/>
      <c r="AJ7735" s="305"/>
      <c r="AK7735" s="307"/>
      <c r="AL7735" s="308"/>
    </row>
    <row r="7736" spans="34:38" ht="14.4">
      <c r="AH7736" s="306"/>
      <c r="AI7736" s="305"/>
      <c r="AJ7736" s="305"/>
      <c r="AK7736" s="307"/>
      <c r="AL7736" s="308"/>
    </row>
    <row r="7737" spans="34:38" ht="14.4">
      <c r="AH7737" s="306"/>
      <c r="AI7737" s="305"/>
      <c r="AJ7737" s="305"/>
      <c r="AK7737" s="307"/>
      <c r="AL7737" s="308"/>
    </row>
    <row r="7738" spans="34:38" ht="14.4">
      <c r="AH7738" s="306"/>
      <c r="AI7738" s="305"/>
      <c r="AJ7738" s="305"/>
      <c r="AK7738" s="307"/>
      <c r="AL7738" s="308"/>
    </row>
    <row r="7739" spans="34:38" ht="14.4">
      <c r="AH7739" s="306"/>
      <c r="AI7739" s="305"/>
      <c r="AJ7739" s="305"/>
      <c r="AK7739" s="307"/>
      <c r="AL7739" s="308"/>
    </row>
    <row r="7740" spans="34:38" ht="14.4">
      <c r="AH7740" s="306"/>
      <c r="AI7740" s="305"/>
      <c r="AJ7740" s="305"/>
      <c r="AK7740" s="307"/>
      <c r="AL7740" s="308"/>
    </row>
    <row r="7741" spans="34:38" ht="14.4">
      <c r="AH7741" s="306"/>
      <c r="AI7741" s="305"/>
      <c r="AJ7741" s="305"/>
      <c r="AK7741" s="307"/>
      <c r="AL7741" s="308"/>
    </row>
    <row r="7742" spans="34:38" ht="14.4">
      <c r="AH7742" s="306"/>
      <c r="AI7742" s="305"/>
      <c r="AJ7742" s="305"/>
      <c r="AK7742" s="307"/>
      <c r="AL7742" s="308"/>
    </row>
    <row r="7743" spans="34:38" ht="14.4">
      <c r="AH7743" s="306"/>
      <c r="AI7743" s="305"/>
      <c r="AJ7743" s="305"/>
      <c r="AK7743" s="307"/>
      <c r="AL7743" s="308"/>
    </row>
    <row r="7744" spans="34:38" ht="14.4">
      <c r="AH7744" s="306"/>
      <c r="AI7744" s="305"/>
      <c r="AJ7744" s="305"/>
      <c r="AK7744" s="307"/>
      <c r="AL7744" s="308"/>
    </row>
    <row r="7745" spans="34:38" ht="14.4">
      <c r="AH7745" s="306"/>
      <c r="AI7745" s="305"/>
      <c r="AJ7745" s="305"/>
      <c r="AK7745" s="307"/>
      <c r="AL7745" s="308"/>
    </row>
    <row r="7746" spans="34:38" ht="14.4">
      <c r="AH7746" s="306"/>
      <c r="AI7746" s="305"/>
      <c r="AJ7746" s="305"/>
      <c r="AK7746" s="307"/>
      <c r="AL7746" s="308"/>
    </row>
    <row r="7747" spans="34:38" ht="14.4">
      <c r="AH7747" s="306"/>
      <c r="AI7747" s="305"/>
      <c r="AJ7747" s="305"/>
      <c r="AK7747" s="307"/>
      <c r="AL7747" s="308"/>
    </row>
    <row r="7748" spans="34:38" ht="14.4">
      <c r="AH7748" s="306"/>
      <c r="AI7748" s="305"/>
      <c r="AJ7748" s="305"/>
      <c r="AK7748" s="307"/>
      <c r="AL7748" s="308"/>
    </row>
    <row r="7749" spans="34:38" ht="14.4">
      <c r="AH7749" s="306"/>
      <c r="AI7749" s="305"/>
      <c r="AJ7749" s="305"/>
      <c r="AK7749" s="307"/>
      <c r="AL7749" s="308"/>
    </row>
    <row r="7750" spans="34:38" ht="14.4">
      <c r="AH7750" s="306"/>
      <c r="AI7750" s="305"/>
      <c r="AJ7750" s="305"/>
      <c r="AK7750" s="307"/>
      <c r="AL7750" s="308"/>
    </row>
    <row r="7751" spans="34:38" ht="14.4">
      <c r="AH7751" s="306"/>
      <c r="AI7751" s="305"/>
      <c r="AJ7751" s="305"/>
      <c r="AK7751" s="307"/>
      <c r="AL7751" s="308"/>
    </row>
    <row r="7752" spans="34:38" ht="14.4">
      <c r="AH7752" s="306"/>
      <c r="AI7752" s="305"/>
      <c r="AJ7752" s="305"/>
      <c r="AK7752" s="307"/>
      <c r="AL7752" s="308"/>
    </row>
    <row r="7753" spans="34:38" ht="14.4">
      <c r="AH7753" s="306"/>
      <c r="AI7753" s="305"/>
      <c r="AJ7753" s="305"/>
      <c r="AK7753" s="307"/>
      <c r="AL7753" s="308"/>
    </row>
    <row r="7754" spans="34:38" ht="14.4">
      <c r="AH7754" s="306"/>
      <c r="AI7754" s="305"/>
      <c r="AJ7754" s="305"/>
      <c r="AK7754" s="307"/>
      <c r="AL7754" s="308"/>
    </row>
    <row r="7755" spans="34:38" ht="14.4">
      <c r="AH7755" s="306"/>
      <c r="AI7755" s="305"/>
      <c r="AJ7755" s="305"/>
      <c r="AK7755" s="307"/>
      <c r="AL7755" s="308"/>
    </row>
    <row r="7756" spans="34:38" ht="14.4">
      <c r="AH7756" s="306"/>
      <c r="AI7756" s="305"/>
      <c r="AJ7756" s="305"/>
      <c r="AK7756" s="307"/>
      <c r="AL7756" s="308"/>
    </row>
    <row r="7757" spans="34:38" ht="14.4">
      <c r="AH7757" s="306"/>
      <c r="AI7757" s="305"/>
      <c r="AJ7757" s="305"/>
      <c r="AK7757" s="307"/>
      <c r="AL7757" s="308"/>
    </row>
    <row r="7758" spans="34:38" ht="14.4">
      <c r="AH7758" s="306"/>
      <c r="AI7758" s="305"/>
      <c r="AJ7758" s="305"/>
      <c r="AK7758" s="307"/>
      <c r="AL7758" s="308"/>
    </row>
    <row r="7759" spans="34:38" ht="14.4">
      <c r="AH7759" s="306"/>
      <c r="AI7759" s="305"/>
      <c r="AJ7759" s="305"/>
      <c r="AK7759" s="307"/>
      <c r="AL7759" s="308"/>
    </row>
    <row r="7760" spans="34:38" ht="14.4">
      <c r="AH7760" s="306"/>
      <c r="AI7760" s="305"/>
      <c r="AJ7760" s="305"/>
      <c r="AK7760" s="307"/>
      <c r="AL7760" s="308"/>
    </row>
    <row r="7761" spans="34:38" ht="14.4">
      <c r="AH7761" s="306"/>
      <c r="AI7761" s="305"/>
      <c r="AJ7761" s="305"/>
      <c r="AK7761" s="307"/>
      <c r="AL7761" s="308"/>
    </row>
    <row r="7762" spans="34:38" ht="14.4">
      <c r="AH7762" s="306"/>
      <c r="AI7762" s="305"/>
      <c r="AJ7762" s="305"/>
      <c r="AK7762" s="307"/>
      <c r="AL7762" s="308"/>
    </row>
    <row r="7763" spans="34:38" ht="14.4">
      <c r="AH7763" s="306"/>
      <c r="AI7763" s="305"/>
      <c r="AJ7763" s="305"/>
      <c r="AK7763" s="307"/>
      <c r="AL7763" s="308"/>
    </row>
    <row r="7764" spans="34:38" ht="14.4">
      <c r="AH7764" s="306"/>
      <c r="AI7764" s="305"/>
      <c r="AJ7764" s="305"/>
      <c r="AK7764" s="307"/>
      <c r="AL7764" s="308"/>
    </row>
    <row r="7765" spans="34:38" ht="14.4">
      <c r="AH7765" s="306"/>
      <c r="AI7765" s="305"/>
      <c r="AJ7765" s="305"/>
      <c r="AK7765" s="307"/>
      <c r="AL7765" s="308"/>
    </row>
    <row r="7766" spans="34:38" ht="14.4">
      <c r="AH7766" s="306"/>
      <c r="AI7766" s="305"/>
      <c r="AJ7766" s="305"/>
      <c r="AK7766" s="307"/>
      <c r="AL7766" s="308"/>
    </row>
    <row r="7767" spans="34:38" ht="14.4">
      <c r="AH7767" s="306"/>
      <c r="AI7767" s="305"/>
      <c r="AJ7767" s="305"/>
      <c r="AK7767" s="307"/>
      <c r="AL7767" s="308"/>
    </row>
    <row r="7768" spans="34:38" ht="14.4">
      <c r="AH7768" s="306"/>
      <c r="AI7768" s="305"/>
      <c r="AJ7768" s="305"/>
      <c r="AK7768" s="307"/>
      <c r="AL7768" s="308"/>
    </row>
    <row r="7769" spans="34:38" ht="14.4">
      <c r="AH7769" s="306"/>
      <c r="AI7769" s="305"/>
      <c r="AJ7769" s="305"/>
      <c r="AK7769" s="307"/>
      <c r="AL7769" s="308"/>
    </row>
    <row r="7770" spans="34:38" ht="14.4">
      <c r="AH7770" s="306"/>
      <c r="AI7770" s="305"/>
      <c r="AJ7770" s="305"/>
      <c r="AK7770" s="307"/>
      <c r="AL7770" s="308"/>
    </row>
    <row r="7771" spans="34:38" ht="14.4">
      <c r="AH7771" s="306"/>
      <c r="AI7771" s="305"/>
      <c r="AJ7771" s="305"/>
      <c r="AK7771" s="307"/>
      <c r="AL7771" s="308"/>
    </row>
    <row r="7772" spans="34:38" ht="14.4">
      <c r="AH7772" s="306"/>
      <c r="AI7772" s="305"/>
      <c r="AJ7772" s="305"/>
      <c r="AK7772" s="307"/>
      <c r="AL7772" s="308"/>
    </row>
    <row r="7773" spans="34:38" ht="14.4">
      <c r="AH7773" s="306"/>
      <c r="AI7773" s="305"/>
      <c r="AJ7773" s="305"/>
      <c r="AK7773" s="307"/>
      <c r="AL7773" s="308"/>
    </row>
    <row r="7774" spans="34:38" ht="14.4">
      <c r="AH7774" s="306"/>
      <c r="AI7774" s="305"/>
      <c r="AJ7774" s="305"/>
      <c r="AK7774" s="307"/>
      <c r="AL7774" s="308"/>
    </row>
    <row r="7775" spans="34:38" ht="14.4">
      <c r="AH7775" s="306"/>
      <c r="AI7775" s="305"/>
      <c r="AJ7775" s="305"/>
      <c r="AK7775" s="307"/>
      <c r="AL7775" s="308"/>
    </row>
    <row r="7776" spans="34:38" ht="14.4">
      <c r="AH7776" s="306"/>
      <c r="AI7776" s="305"/>
      <c r="AJ7776" s="305"/>
      <c r="AK7776" s="307"/>
      <c r="AL7776" s="308"/>
    </row>
    <row r="7777" spans="34:38" ht="14.4">
      <c r="AH7777" s="306"/>
      <c r="AI7777" s="305"/>
      <c r="AJ7777" s="305"/>
      <c r="AK7777" s="307"/>
      <c r="AL7777" s="308"/>
    </row>
    <row r="7778" spans="34:38" ht="14.4">
      <c r="AH7778" s="306"/>
      <c r="AI7778" s="305"/>
      <c r="AJ7778" s="305"/>
      <c r="AK7778" s="307"/>
      <c r="AL7778" s="308"/>
    </row>
    <row r="7779" spans="34:38" ht="14.4">
      <c r="AH7779" s="306"/>
      <c r="AI7779" s="305"/>
      <c r="AJ7779" s="305"/>
      <c r="AK7779" s="307"/>
      <c r="AL7779" s="308"/>
    </row>
    <row r="7780" spans="34:38" ht="14.4">
      <c r="AH7780" s="306"/>
      <c r="AI7780" s="305"/>
      <c r="AJ7780" s="305"/>
      <c r="AK7780" s="307"/>
      <c r="AL7780" s="308"/>
    </row>
    <row r="7781" spans="34:38" ht="14.4">
      <c r="AH7781" s="306"/>
      <c r="AI7781" s="305"/>
      <c r="AJ7781" s="305"/>
      <c r="AK7781" s="307"/>
      <c r="AL7781" s="308"/>
    </row>
    <row r="7782" spans="34:38" ht="14.4">
      <c r="AH7782" s="306"/>
      <c r="AI7782" s="305"/>
      <c r="AJ7782" s="305"/>
      <c r="AK7782" s="307"/>
      <c r="AL7782" s="308"/>
    </row>
    <row r="7783" spans="34:38" ht="14.4">
      <c r="AH7783" s="306"/>
      <c r="AI7783" s="305"/>
      <c r="AJ7783" s="305"/>
      <c r="AK7783" s="307"/>
      <c r="AL7783" s="308"/>
    </row>
    <row r="7784" spans="34:38" ht="14.4">
      <c r="AH7784" s="306"/>
      <c r="AI7784" s="305"/>
      <c r="AJ7784" s="305"/>
      <c r="AK7784" s="307"/>
      <c r="AL7784" s="308"/>
    </row>
    <row r="7785" spans="34:38" ht="14.4">
      <c r="AH7785" s="306"/>
      <c r="AI7785" s="305"/>
      <c r="AJ7785" s="305"/>
      <c r="AK7785" s="307"/>
      <c r="AL7785" s="308"/>
    </row>
    <row r="7786" spans="34:38" ht="14.4">
      <c r="AH7786" s="306"/>
      <c r="AI7786" s="305"/>
      <c r="AJ7786" s="305"/>
      <c r="AK7786" s="307"/>
      <c r="AL7786" s="308"/>
    </row>
    <row r="7787" spans="34:38" ht="14.4">
      <c r="AH7787" s="306"/>
      <c r="AI7787" s="305"/>
      <c r="AJ7787" s="305"/>
      <c r="AK7787" s="307"/>
      <c r="AL7787" s="308"/>
    </row>
    <row r="7788" spans="34:38" ht="14.4">
      <c r="AH7788" s="306"/>
      <c r="AI7788" s="305"/>
      <c r="AJ7788" s="305"/>
      <c r="AK7788" s="307"/>
      <c r="AL7788" s="308"/>
    </row>
    <row r="7789" spans="34:38" ht="14.4">
      <c r="AH7789" s="306"/>
      <c r="AI7789" s="305"/>
      <c r="AJ7789" s="305"/>
      <c r="AK7789" s="307"/>
      <c r="AL7789" s="308"/>
    </row>
    <row r="7790" spans="34:38" ht="14.4">
      <c r="AH7790" s="306"/>
      <c r="AI7790" s="305"/>
      <c r="AJ7790" s="305"/>
      <c r="AK7790" s="307"/>
      <c r="AL7790" s="308"/>
    </row>
    <row r="7791" spans="34:38" ht="14.4">
      <c r="AH7791" s="306"/>
      <c r="AI7791" s="305"/>
      <c r="AJ7791" s="305"/>
      <c r="AK7791" s="307"/>
      <c r="AL7791" s="308"/>
    </row>
    <row r="7792" spans="34:38" ht="14.4">
      <c r="AH7792" s="306"/>
      <c r="AI7792" s="305"/>
      <c r="AJ7792" s="305"/>
      <c r="AK7792" s="307"/>
      <c r="AL7792" s="308"/>
    </row>
    <row r="7793" spans="34:38" ht="14.4">
      <c r="AH7793" s="306"/>
      <c r="AI7793" s="305"/>
      <c r="AJ7793" s="305"/>
      <c r="AK7793" s="307"/>
      <c r="AL7793" s="308"/>
    </row>
    <row r="7794" spans="34:38" ht="14.4">
      <c r="AH7794" s="306"/>
      <c r="AI7794" s="305"/>
      <c r="AJ7794" s="305"/>
      <c r="AK7794" s="307"/>
      <c r="AL7794" s="308"/>
    </row>
    <row r="7795" spans="34:38" ht="14.4">
      <c r="AH7795" s="306"/>
      <c r="AI7795" s="305"/>
      <c r="AJ7795" s="305"/>
      <c r="AK7795" s="307"/>
      <c r="AL7795" s="308"/>
    </row>
    <row r="7796" spans="34:38" ht="14.4">
      <c r="AH7796" s="306"/>
      <c r="AI7796" s="305"/>
      <c r="AJ7796" s="305"/>
      <c r="AK7796" s="307"/>
      <c r="AL7796" s="308"/>
    </row>
    <row r="7797" spans="34:38" ht="14.4">
      <c r="AH7797" s="306"/>
      <c r="AI7797" s="305"/>
      <c r="AJ7797" s="305"/>
      <c r="AK7797" s="307"/>
      <c r="AL7797" s="308"/>
    </row>
    <row r="7798" spans="34:38" ht="14.4">
      <c r="AH7798" s="306"/>
      <c r="AI7798" s="305"/>
      <c r="AJ7798" s="305"/>
      <c r="AK7798" s="307"/>
      <c r="AL7798" s="308"/>
    </row>
    <row r="7799" spans="34:38" ht="14.4">
      <c r="AH7799" s="306"/>
      <c r="AI7799" s="305"/>
      <c r="AJ7799" s="305"/>
      <c r="AK7799" s="307"/>
      <c r="AL7799" s="308"/>
    </row>
    <row r="7800" spans="34:38" ht="14.4">
      <c r="AH7800" s="306"/>
      <c r="AI7800" s="305"/>
      <c r="AJ7800" s="305"/>
      <c r="AK7800" s="307"/>
      <c r="AL7800" s="308"/>
    </row>
    <row r="7801" spans="34:38" ht="14.4">
      <c r="AH7801" s="306"/>
      <c r="AI7801" s="305"/>
      <c r="AJ7801" s="305"/>
      <c r="AK7801" s="307"/>
      <c r="AL7801" s="308"/>
    </row>
    <row r="7802" spans="34:38" ht="14.4">
      <c r="AH7802" s="306"/>
      <c r="AI7802" s="305"/>
      <c r="AJ7802" s="305"/>
      <c r="AK7802" s="307"/>
      <c r="AL7802" s="308"/>
    </row>
    <row r="7803" spans="34:38" ht="14.4">
      <c r="AH7803" s="306"/>
      <c r="AI7803" s="305"/>
      <c r="AJ7803" s="305"/>
      <c r="AK7803" s="307"/>
      <c r="AL7803" s="308"/>
    </row>
    <row r="7804" spans="34:38" ht="14.4">
      <c r="AH7804" s="306"/>
      <c r="AI7804" s="305"/>
      <c r="AJ7804" s="305"/>
      <c r="AK7804" s="307"/>
      <c r="AL7804" s="308"/>
    </row>
    <row r="7805" spans="34:38" ht="14.4">
      <c r="AH7805" s="306"/>
      <c r="AI7805" s="305"/>
      <c r="AJ7805" s="305"/>
      <c r="AK7805" s="307"/>
      <c r="AL7805" s="308"/>
    </row>
    <row r="7806" spans="34:38" ht="14.4">
      <c r="AH7806" s="306"/>
      <c r="AI7806" s="305"/>
      <c r="AJ7806" s="305"/>
      <c r="AK7806" s="307"/>
      <c r="AL7806" s="308"/>
    </row>
    <row r="7807" spans="34:38" ht="14.4">
      <c r="AH7807" s="306"/>
      <c r="AI7807" s="305"/>
      <c r="AJ7807" s="305"/>
      <c r="AK7807" s="307"/>
      <c r="AL7807" s="308"/>
    </row>
    <row r="7808" spans="34:38" ht="14.4">
      <c r="AH7808" s="306"/>
      <c r="AI7808" s="305"/>
      <c r="AJ7808" s="305"/>
      <c r="AK7808" s="307"/>
      <c r="AL7808" s="308"/>
    </row>
    <row r="7809" spans="34:38" ht="14.4">
      <c r="AH7809" s="306"/>
      <c r="AI7809" s="305"/>
      <c r="AJ7809" s="305"/>
      <c r="AK7809" s="307"/>
      <c r="AL7809" s="308"/>
    </row>
    <row r="7810" spans="34:38" ht="14.4">
      <c r="AH7810" s="306"/>
      <c r="AI7810" s="305"/>
      <c r="AJ7810" s="305"/>
      <c r="AK7810" s="307"/>
      <c r="AL7810" s="308"/>
    </row>
    <row r="7811" spans="34:38" ht="14.4">
      <c r="AH7811" s="306"/>
      <c r="AI7811" s="305"/>
      <c r="AJ7811" s="305"/>
      <c r="AK7811" s="307"/>
      <c r="AL7811" s="308"/>
    </row>
    <row r="7812" spans="34:38" ht="14.4">
      <c r="AH7812" s="306"/>
      <c r="AI7812" s="305"/>
      <c r="AJ7812" s="305"/>
      <c r="AK7812" s="307"/>
      <c r="AL7812" s="308"/>
    </row>
    <row r="7813" spans="34:38" ht="14.4">
      <c r="AH7813" s="306"/>
      <c r="AI7813" s="305"/>
      <c r="AJ7813" s="305"/>
      <c r="AK7813" s="307"/>
      <c r="AL7813" s="308"/>
    </row>
    <row r="7814" spans="34:38" ht="14.4">
      <c r="AH7814" s="306"/>
      <c r="AI7814" s="305"/>
      <c r="AJ7814" s="305"/>
      <c r="AK7814" s="307"/>
      <c r="AL7814" s="308"/>
    </row>
    <row r="7815" spans="34:38" ht="14.4">
      <c r="AH7815" s="306"/>
      <c r="AI7815" s="305"/>
      <c r="AJ7815" s="305"/>
      <c r="AK7815" s="307"/>
      <c r="AL7815" s="308"/>
    </row>
    <row r="7816" spans="34:38" ht="14.4">
      <c r="AH7816" s="306"/>
      <c r="AI7816" s="305"/>
      <c r="AJ7816" s="305"/>
      <c r="AK7816" s="307"/>
      <c r="AL7816" s="308"/>
    </row>
    <row r="7817" spans="34:38" ht="14.4">
      <c r="AH7817" s="306"/>
      <c r="AI7817" s="305"/>
      <c r="AJ7817" s="305"/>
      <c r="AK7817" s="307"/>
      <c r="AL7817" s="308"/>
    </row>
    <row r="7818" spans="34:38" ht="14.4">
      <c r="AH7818" s="306"/>
      <c r="AI7818" s="305"/>
      <c r="AJ7818" s="305"/>
      <c r="AK7818" s="307"/>
      <c r="AL7818" s="308"/>
    </row>
    <row r="7819" spans="34:38" ht="14.4">
      <c r="AH7819" s="306"/>
      <c r="AI7819" s="305"/>
      <c r="AJ7819" s="305"/>
      <c r="AK7819" s="307"/>
      <c r="AL7819" s="308"/>
    </row>
    <row r="7820" spans="34:38" ht="14.4">
      <c r="AH7820" s="306"/>
      <c r="AI7820" s="305"/>
      <c r="AJ7820" s="305"/>
      <c r="AK7820" s="307"/>
      <c r="AL7820" s="308"/>
    </row>
    <row r="7821" spans="34:38" ht="14.4">
      <c r="AH7821" s="306"/>
      <c r="AI7821" s="305"/>
      <c r="AJ7821" s="305"/>
      <c r="AK7821" s="307"/>
      <c r="AL7821" s="308"/>
    </row>
    <row r="7822" spans="34:38" ht="14.4">
      <c r="AH7822" s="306"/>
      <c r="AI7822" s="305"/>
      <c r="AJ7822" s="305"/>
      <c r="AK7822" s="307"/>
      <c r="AL7822" s="308"/>
    </row>
    <row r="7823" spans="34:38" ht="14.4">
      <c r="AH7823" s="306"/>
      <c r="AI7823" s="305"/>
      <c r="AJ7823" s="305"/>
      <c r="AK7823" s="307"/>
      <c r="AL7823" s="308"/>
    </row>
    <row r="7824" spans="34:38" ht="14.4">
      <c r="AH7824" s="306"/>
      <c r="AI7824" s="305"/>
      <c r="AJ7824" s="305"/>
      <c r="AK7824" s="307"/>
      <c r="AL7824" s="308"/>
    </row>
    <row r="7825" spans="34:38" ht="14.4">
      <c r="AH7825" s="306"/>
      <c r="AI7825" s="305"/>
      <c r="AJ7825" s="305"/>
      <c r="AK7825" s="307"/>
      <c r="AL7825" s="308"/>
    </row>
    <row r="7826" spans="34:38" ht="14.4">
      <c r="AH7826" s="306"/>
      <c r="AI7826" s="305"/>
      <c r="AJ7826" s="305"/>
      <c r="AK7826" s="307"/>
      <c r="AL7826" s="308"/>
    </row>
    <row r="7827" spans="34:38" ht="14.4">
      <c r="AH7827" s="306"/>
      <c r="AI7827" s="305"/>
      <c r="AJ7827" s="305"/>
      <c r="AK7827" s="307"/>
      <c r="AL7827" s="308"/>
    </row>
    <row r="7828" spans="34:38" ht="14.4">
      <c r="AH7828" s="306"/>
      <c r="AI7828" s="305"/>
      <c r="AJ7828" s="305"/>
      <c r="AK7828" s="307"/>
      <c r="AL7828" s="308"/>
    </row>
    <row r="7829" spans="34:38" ht="14.4">
      <c r="AH7829" s="306"/>
      <c r="AI7829" s="305"/>
      <c r="AJ7829" s="305"/>
      <c r="AK7829" s="307"/>
      <c r="AL7829" s="308"/>
    </row>
    <row r="7830" spans="34:38" ht="14.4">
      <c r="AH7830" s="306"/>
      <c r="AI7830" s="305"/>
      <c r="AJ7830" s="305"/>
      <c r="AK7830" s="307"/>
      <c r="AL7830" s="308"/>
    </row>
    <row r="7831" spans="34:38" ht="14.4">
      <c r="AH7831" s="306"/>
      <c r="AI7831" s="305"/>
      <c r="AJ7831" s="305"/>
      <c r="AK7831" s="307"/>
      <c r="AL7831" s="308"/>
    </row>
    <row r="7832" spans="34:38" ht="14.4">
      <c r="AH7832" s="306"/>
      <c r="AI7832" s="305"/>
      <c r="AJ7832" s="305"/>
      <c r="AK7832" s="307"/>
      <c r="AL7832" s="308"/>
    </row>
    <row r="7833" spans="34:38" ht="14.4">
      <c r="AH7833" s="306"/>
      <c r="AI7833" s="305"/>
      <c r="AJ7833" s="305"/>
      <c r="AK7833" s="307"/>
      <c r="AL7833" s="308"/>
    </row>
    <row r="7834" spans="34:38" ht="14.4">
      <c r="AH7834" s="306"/>
      <c r="AI7834" s="305"/>
      <c r="AJ7834" s="305"/>
      <c r="AK7834" s="307"/>
      <c r="AL7834" s="308"/>
    </row>
    <row r="7835" spans="34:38" ht="14.4">
      <c r="AH7835" s="306"/>
      <c r="AI7835" s="305"/>
      <c r="AJ7835" s="305"/>
      <c r="AK7835" s="307"/>
      <c r="AL7835" s="308"/>
    </row>
    <row r="7836" spans="34:38" ht="14.4">
      <c r="AH7836" s="306"/>
      <c r="AI7836" s="305"/>
      <c r="AJ7836" s="305"/>
      <c r="AK7836" s="307"/>
      <c r="AL7836" s="308"/>
    </row>
    <row r="7837" spans="34:38" ht="14.4">
      <c r="AH7837" s="306"/>
      <c r="AI7837" s="305"/>
      <c r="AJ7837" s="305"/>
      <c r="AK7837" s="307"/>
      <c r="AL7837" s="308"/>
    </row>
    <row r="7838" spans="34:38" ht="14.4">
      <c r="AH7838" s="306"/>
      <c r="AI7838" s="305"/>
      <c r="AJ7838" s="305"/>
      <c r="AK7838" s="307"/>
      <c r="AL7838" s="308"/>
    </row>
    <row r="7839" spans="34:38" ht="14.4">
      <c r="AH7839" s="306"/>
      <c r="AI7839" s="305"/>
      <c r="AJ7839" s="305"/>
      <c r="AK7839" s="307"/>
      <c r="AL7839" s="308"/>
    </row>
    <row r="7840" spans="34:38" ht="14.4">
      <c r="AH7840" s="306"/>
      <c r="AI7840" s="305"/>
      <c r="AJ7840" s="305"/>
      <c r="AK7840" s="307"/>
      <c r="AL7840" s="308"/>
    </row>
    <row r="7841" spans="34:38" ht="14.4">
      <c r="AH7841" s="306"/>
      <c r="AI7841" s="305"/>
      <c r="AJ7841" s="305"/>
      <c r="AK7841" s="307"/>
      <c r="AL7841" s="308"/>
    </row>
    <row r="7842" spans="34:38" ht="14.4">
      <c r="AH7842" s="306"/>
      <c r="AI7842" s="305"/>
      <c r="AJ7842" s="305"/>
      <c r="AK7842" s="307"/>
      <c r="AL7842" s="308"/>
    </row>
    <row r="7843" spans="34:38" ht="14.4">
      <c r="AH7843" s="306"/>
      <c r="AI7843" s="305"/>
      <c r="AJ7843" s="305"/>
      <c r="AK7843" s="307"/>
      <c r="AL7843" s="308"/>
    </row>
    <row r="7844" spans="34:38" ht="14.4">
      <c r="AH7844" s="306"/>
      <c r="AI7844" s="305"/>
      <c r="AJ7844" s="305"/>
      <c r="AK7844" s="307"/>
      <c r="AL7844" s="308"/>
    </row>
    <row r="7845" spans="34:38" ht="14.4">
      <c r="AH7845" s="306"/>
      <c r="AI7845" s="305"/>
      <c r="AJ7845" s="305"/>
      <c r="AK7845" s="307"/>
      <c r="AL7845" s="308"/>
    </row>
    <row r="7846" spans="34:38" ht="14.4">
      <c r="AH7846" s="306"/>
      <c r="AI7846" s="305"/>
      <c r="AJ7846" s="305"/>
      <c r="AK7846" s="307"/>
      <c r="AL7846" s="308"/>
    </row>
    <row r="7847" spans="34:38" ht="14.4">
      <c r="AH7847" s="306"/>
      <c r="AI7847" s="305"/>
      <c r="AJ7847" s="305"/>
      <c r="AK7847" s="307"/>
      <c r="AL7847" s="308"/>
    </row>
    <row r="7848" spans="34:38" ht="14.4">
      <c r="AH7848" s="306"/>
      <c r="AI7848" s="305"/>
      <c r="AJ7848" s="305"/>
      <c r="AK7848" s="307"/>
      <c r="AL7848" s="308"/>
    </row>
    <row r="7849" spans="34:38" ht="14.4">
      <c r="AH7849" s="306"/>
      <c r="AI7849" s="305"/>
      <c r="AJ7849" s="305"/>
      <c r="AK7849" s="307"/>
      <c r="AL7849" s="308"/>
    </row>
    <row r="7850" spans="34:38" ht="14.4">
      <c r="AH7850" s="306"/>
      <c r="AI7850" s="305"/>
      <c r="AJ7850" s="305"/>
      <c r="AK7850" s="307"/>
      <c r="AL7850" s="308"/>
    </row>
    <row r="7851" spans="34:38" ht="14.4">
      <c r="AH7851" s="306"/>
      <c r="AI7851" s="305"/>
      <c r="AJ7851" s="305"/>
      <c r="AK7851" s="307"/>
      <c r="AL7851" s="308"/>
    </row>
    <row r="7852" spans="34:38" ht="14.4">
      <c r="AH7852" s="306"/>
      <c r="AI7852" s="305"/>
      <c r="AJ7852" s="305"/>
      <c r="AK7852" s="307"/>
      <c r="AL7852" s="308"/>
    </row>
    <row r="7853" spans="34:38" ht="14.4">
      <c r="AH7853" s="306"/>
      <c r="AI7853" s="305"/>
      <c r="AJ7853" s="305"/>
      <c r="AK7853" s="307"/>
      <c r="AL7853" s="308"/>
    </row>
    <row r="7854" spans="34:38" ht="14.4">
      <c r="AH7854" s="306"/>
      <c r="AI7854" s="305"/>
      <c r="AJ7854" s="305"/>
      <c r="AK7854" s="307"/>
      <c r="AL7854" s="308"/>
    </row>
    <row r="7855" spans="34:38" ht="14.4">
      <c r="AH7855" s="306"/>
      <c r="AI7855" s="305"/>
      <c r="AJ7855" s="305"/>
      <c r="AK7855" s="307"/>
      <c r="AL7855" s="308"/>
    </row>
    <row r="7856" spans="34:38" ht="14.4">
      <c r="AH7856" s="306"/>
      <c r="AI7856" s="305"/>
      <c r="AJ7856" s="305"/>
      <c r="AK7856" s="307"/>
      <c r="AL7856" s="308"/>
    </row>
    <row r="7857" spans="34:38" ht="14.4">
      <c r="AH7857" s="306"/>
      <c r="AI7857" s="305"/>
      <c r="AJ7857" s="305"/>
      <c r="AK7857" s="307"/>
      <c r="AL7857" s="308"/>
    </row>
    <row r="7858" spans="34:38" ht="14.4">
      <c r="AH7858" s="306"/>
      <c r="AI7858" s="305"/>
      <c r="AJ7858" s="305"/>
      <c r="AK7858" s="307"/>
      <c r="AL7858" s="308"/>
    </row>
    <row r="7859" spans="34:38" ht="14.4">
      <c r="AH7859" s="306"/>
      <c r="AI7859" s="305"/>
      <c r="AJ7859" s="305"/>
      <c r="AK7859" s="307"/>
      <c r="AL7859" s="308"/>
    </row>
    <row r="7860" spans="34:38" ht="14.4">
      <c r="AH7860" s="306"/>
      <c r="AI7860" s="305"/>
      <c r="AJ7860" s="305"/>
      <c r="AK7860" s="307"/>
      <c r="AL7860" s="308"/>
    </row>
    <row r="7861" spans="34:38" ht="14.4">
      <c r="AH7861" s="306"/>
      <c r="AI7861" s="305"/>
      <c r="AJ7861" s="305"/>
      <c r="AK7861" s="307"/>
      <c r="AL7861" s="308"/>
    </row>
    <row r="7862" spans="34:38" ht="14.4">
      <c r="AH7862" s="306"/>
      <c r="AI7862" s="305"/>
      <c r="AJ7862" s="305"/>
      <c r="AK7862" s="307"/>
      <c r="AL7862" s="308"/>
    </row>
    <row r="7863" spans="34:38" ht="14.4">
      <c r="AH7863" s="306"/>
      <c r="AI7863" s="305"/>
      <c r="AJ7863" s="305"/>
      <c r="AK7863" s="307"/>
      <c r="AL7863" s="308"/>
    </row>
    <row r="7864" spans="34:38" ht="14.4">
      <c r="AH7864" s="306"/>
      <c r="AI7864" s="305"/>
      <c r="AJ7864" s="305"/>
      <c r="AK7864" s="307"/>
      <c r="AL7864" s="308"/>
    </row>
    <row r="7865" spans="34:38" ht="14.4">
      <c r="AH7865" s="306"/>
      <c r="AI7865" s="305"/>
      <c r="AJ7865" s="305"/>
      <c r="AK7865" s="307"/>
      <c r="AL7865" s="308"/>
    </row>
    <row r="7866" spans="34:38" ht="14.4">
      <c r="AH7866" s="306"/>
      <c r="AI7866" s="305"/>
      <c r="AJ7866" s="305"/>
      <c r="AK7866" s="307"/>
      <c r="AL7866" s="308"/>
    </row>
    <row r="7867" spans="34:38" ht="14.4">
      <c r="AH7867" s="306"/>
      <c r="AI7867" s="305"/>
      <c r="AJ7867" s="305"/>
      <c r="AK7867" s="307"/>
      <c r="AL7867" s="308"/>
    </row>
    <row r="7868" spans="34:38" ht="14.4">
      <c r="AH7868" s="306"/>
      <c r="AI7868" s="305"/>
      <c r="AJ7868" s="305"/>
      <c r="AK7868" s="307"/>
      <c r="AL7868" s="308"/>
    </row>
    <row r="7869" spans="34:38" ht="14.4">
      <c r="AH7869" s="306"/>
      <c r="AI7869" s="305"/>
      <c r="AJ7869" s="305"/>
      <c r="AK7869" s="307"/>
      <c r="AL7869" s="308"/>
    </row>
    <row r="7870" spans="34:38" ht="14.4">
      <c r="AH7870" s="306"/>
      <c r="AI7870" s="305"/>
      <c r="AJ7870" s="305"/>
      <c r="AK7870" s="307"/>
      <c r="AL7870" s="308"/>
    </row>
    <row r="7871" spans="34:38" ht="14.4">
      <c r="AH7871" s="306"/>
      <c r="AI7871" s="305"/>
      <c r="AJ7871" s="305"/>
      <c r="AK7871" s="307"/>
      <c r="AL7871" s="308"/>
    </row>
    <row r="7872" spans="34:38" ht="14.4">
      <c r="AH7872" s="306"/>
      <c r="AI7872" s="305"/>
      <c r="AJ7872" s="305"/>
      <c r="AK7872" s="307"/>
      <c r="AL7872" s="308"/>
    </row>
    <row r="7873" spans="34:38" ht="14.4">
      <c r="AH7873" s="306"/>
      <c r="AI7873" s="305"/>
      <c r="AJ7873" s="305"/>
      <c r="AK7873" s="307"/>
      <c r="AL7873" s="308"/>
    </row>
    <row r="7874" spans="34:38" ht="14.4">
      <c r="AH7874" s="306"/>
      <c r="AI7874" s="305"/>
      <c r="AJ7874" s="305"/>
      <c r="AK7874" s="307"/>
      <c r="AL7874" s="308"/>
    </row>
    <row r="7875" spans="34:38" ht="14.4">
      <c r="AH7875" s="306"/>
      <c r="AI7875" s="305"/>
      <c r="AJ7875" s="305"/>
      <c r="AK7875" s="307"/>
      <c r="AL7875" s="308"/>
    </row>
    <row r="7876" spans="34:38" ht="14.4">
      <c r="AH7876" s="306"/>
      <c r="AI7876" s="305"/>
      <c r="AJ7876" s="305"/>
      <c r="AK7876" s="307"/>
      <c r="AL7876" s="308"/>
    </row>
    <row r="7877" spans="34:38" ht="14.4">
      <c r="AH7877" s="306"/>
      <c r="AI7877" s="305"/>
      <c r="AJ7877" s="305"/>
      <c r="AK7877" s="307"/>
      <c r="AL7877" s="308"/>
    </row>
    <row r="7878" spans="34:38" ht="14.4">
      <c r="AH7878" s="306"/>
      <c r="AI7878" s="305"/>
      <c r="AJ7878" s="305"/>
      <c r="AK7878" s="307"/>
      <c r="AL7878" s="308"/>
    </row>
    <row r="7879" spans="34:38" ht="14.4">
      <c r="AH7879" s="306"/>
      <c r="AI7879" s="305"/>
      <c r="AJ7879" s="305"/>
      <c r="AK7879" s="307"/>
      <c r="AL7879" s="308"/>
    </row>
    <row r="7880" spans="34:38" ht="14.4">
      <c r="AH7880" s="306"/>
      <c r="AI7880" s="305"/>
      <c r="AJ7880" s="305"/>
      <c r="AK7880" s="307"/>
      <c r="AL7880" s="308"/>
    </row>
    <row r="7881" spans="34:38" ht="14.4">
      <c r="AH7881" s="306"/>
      <c r="AI7881" s="305"/>
      <c r="AJ7881" s="305"/>
      <c r="AK7881" s="307"/>
      <c r="AL7881" s="308"/>
    </row>
    <row r="7882" spans="34:38" ht="14.4">
      <c r="AH7882" s="306"/>
      <c r="AI7882" s="305"/>
      <c r="AJ7882" s="305"/>
      <c r="AK7882" s="307"/>
      <c r="AL7882" s="308"/>
    </row>
    <row r="7883" spans="34:38" ht="14.4">
      <c r="AH7883" s="306"/>
      <c r="AI7883" s="305"/>
      <c r="AJ7883" s="305"/>
      <c r="AK7883" s="307"/>
      <c r="AL7883" s="308"/>
    </row>
    <row r="7884" spans="34:38" ht="14.4">
      <c r="AH7884" s="306"/>
      <c r="AI7884" s="305"/>
      <c r="AJ7884" s="305"/>
      <c r="AK7884" s="307"/>
      <c r="AL7884" s="308"/>
    </row>
    <row r="7885" spans="34:38" ht="14.4">
      <c r="AH7885" s="306"/>
      <c r="AI7885" s="305"/>
      <c r="AJ7885" s="305"/>
      <c r="AK7885" s="307"/>
      <c r="AL7885" s="308"/>
    </row>
    <row r="7886" spans="34:38" ht="14.4">
      <c r="AH7886" s="306"/>
      <c r="AI7886" s="305"/>
      <c r="AJ7886" s="305"/>
      <c r="AK7886" s="307"/>
      <c r="AL7886" s="308"/>
    </row>
    <row r="7887" spans="34:38" ht="14.4">
      <c r="AH7887" s="306"/>
      <c r="AI7887" s="305"/>
      <c r="AJ7887" s="305"/>
      <c r="AK7887" s="307"/>
      <c r="AL7887" s="308"/>
    </row>
    <row r="7888" spans="34:38" ht="14.4">
      <c r="AH7888" s="306"/>
      <c r="AI7888" s="305"/>
      <c r="AJ7888" s="305"/>
      <c r="AK7888" s="307"/>
      <c r="AL7888" s="308"/>
    </row>
    <row r="7889" spans="34:38" ht="14.4">
      <c r="AH7889" s="306"/>
      <c r="AI7889" s="305"/>
      <c r="AJ7889" s="305"/>
      <c r="AK7889" s="307"/>
      <c r="AL7889" s="308"/>
    </row>
    <row r="7890" spans="34:38" ht="14.4">
      <c r="AH7890" s="306"/>
      <c r="AI7890" s="305"/>
      <c r="AJ7890" s="305"/>
      <c r="AK7890" s="307"/>
      <c r="AL7890" s="308"/>
    </row>
    <row r="7891" spans="34:38" ht="14.4">
      <c r="AH7891" s="306"/>
      <c r="AI7891" s="305"/>
      <c r="AJ7891" s="305"/>
      <c r="AK7891" s="307"/>
      <c r="AL7891" s="308"/>
    </row>
    <row r="7892" spans="34:38" ht="14.4">
      <c r="AH7892" s="306"/>
      <c r="AI7892" s="305"/>
      <c r="AJ7892" s="305"/>
      <c r="AK7892" s="307"/>
      <c r="AL7892" s="308"/>
    </row>
    <row r="7893" spans="34:38" ht="14.4">
      <c r="AH7893" s="306"/>
      <c r="AI7893" s="305"/>
      <c r="AJ7893" s="305"/>
      <c r="AK7893" s="307"/>
      <c r="AL7893" s="308"/>
    </row>
    <row r="7894" spans="34:38" ht="14.4">
      <c r="AH7894" s="306"/>
      <c r="AI7894" s="305"/>
      <c r="AJ7894" s="305"/>
      <c r="AK7894" s="307"/>
      <c r="AL7894" s="308"/>
    </row>
    <row r="7895" spans="34:38" ht="14.4">
      <c r="AH7895" s="306"/>
      <c r="AI7895" s="305"/>
      <c r="AJ7895" s="305"/>
      <c r="AK7895" s="307"/>
      <c r="AL7895" s="308"/>
    </row>
    <row r="7896" spans="34:38" ht="14.4">
      <c r="AH7896" s="306"/>
      <c r="AI7896" s="305"/>
      <c r="AJ7896" s="305"/>
      <c r="AK7896" s="307"/>
      <c r="AL7896" s="308"/>
    </row>
    <row r="7897" spans="34:38" ht="14.4">
      <c r="AH7897" s="306"/>
      <c r="AI7897" s="305"/>
      <c r="AJ7897" s="305"/>
      <c r="AK7897" s="307"/>
      <c r="AL7897" s="308"/>
    </row>
    <row r="7898" spans="34:38" ht="14.4">
      <c r="AH7898" s="306"/>
      <c r="AI7898" s="305"/>
      <c r="AJ7898" s="305"/>
      <c r="AK7898" s="307"/>
      <c r="AL7898" s="308"/>
    </row>
    <row r="7899" spans="34:38" ht="14.4">
      <c r="AH7899" s="306"/>
      <c r="AI7899" s="305"/>
      <c r="AJ7899" s="305"/>
      <c r="AK7899" s="307"/>
      <c r="AL7899" s="308"/>
    </row>
    <row r="7900" spans="34:38" ht="14.4">
      <c r="AH7900" s="306"/>
      <c r="AI7900" s="305"/>
      <c r="AJ7900" s="305"/>
      <c r="AK7900" s="307"/>
      <c r="AL7900" s="308"/>
    </row>
    <row r="7901" spans="34:38" ht="14.4">
      <c r="AH7901" s="306"/>
      <c r="AI7901" s="305"/>
      <c r="AJ7901" s="305"/>
      <c r="AK7901" s="307"/>
      <c r="AL7901" s="308"/>
    </row>
    <row r="7902" spans="34:38" ht="14.4">
      <c r="AH7902" s="306"/>
      <c r="AI7902" s="305"/>
      <c r="AJ7902" s="305"/>
      <c r="AK7902" s="307"/>
      <c r="AL7902" s="308"/>
    </row>
    <row r="7903" spans="34:38" ht="14.4">
      <c r="AH7903" s="306"/>
      <c r="AI7903" s="305"/>
      <c r="AJ7903" s="305"/>
      <c r="AK7903" s="307"/>
      <c r="AL7903" s="308"/>
    </row>
    <row r="7904" spans="34:38" ht="14.4">
      <c r="AH7904" s="306"/>
      <c r="AI7904" s="305"/>
      <c r="AJ7904" s="305"/>
      <c r="AK7904" s="307"/>
      <c r="AL7904" s="308"/>
    </row>
    <row r="7905" spans="34:38" ht="14.4">
      <c r="AH7905" s="306"/>
      <c r="AI7905" s="305"/>
      <c r="AJ7905" s="305"/>
      <c r="AK7905" s="307"/>
      <c r="AL7905" s="308"/>
    </row>
    <row r="7906" spans="34:38" ht="14.4">
      <c r="AH7906" s="306"/>
      <c r="AI7906" s="305"/>
      <c r="AJ7906" s="305"/>
      <c r="AK7906" s="307"/>
      <c r="AL7906" s="308"/>
    </row>
    <row r="7907" spans="34:38" ht="14.4">
      <c r="AH7907" s="306"/>
      <c r="AI7907" s="305"/>
      <c r="AJ7907" s="305"/>
      <c r="AK7907" s="307"/>
      <c r="AL7907" s="308"/>
    </row>
    <row r="7908" spans="34:38" ht="14.4">
      <c r="AH7908" s="306"/>
      <c r="AI7908" s="305"/>
      <c r="AJ7908" s="305"/>
      <c r="AK7908" s="307"/>
      <c r="AL7908" s="308"/>
    </row>
    <row r="7909" spans="34:38" ht="14.4">
      <c r="AH7909" s="306"/>
      <c r="AI7909" s="305"/>
      <c r="AJ7909" s="305"/>
      <c r="AK7909" s="307"/>
      <c r="AL7909" s="308"/>
    </row>
    <row r="7910" spans="34:38" ht="14.4">
      <c r="AH7910" s="306"/>
      <c r="AI7910" s="305"/>
      <c r="AJ7910" s="305"/>
      <c r="AK7910" s="307"/>
      <c r="AL7910" s="308"/>
    </row>
    <row r="7911" spans="34:38" ht="14.4">
      <c r="AH7911" s="306"/>
      <c r="AI7911" s="305"/>
      <c r="AJ7911" s="305"/>
      <c r="AK7911" s="307"/>
      <c r="AL7911" s="308"/>
    </row>
    <row r="7912" spans="34:38" ht="14.4">
      <c r="AH7912" s="306"/>
      <c r="AI7912" s="305"/>
      <c r="AJ7912" s="305"/>
      <c r="AK7912" s="307"/>
      <c r="AL7912" s="308"/>
    </row>
    <row r="7913" spans="34:38" ht="14.4">
      <c r="AH7913" s="306"/>
      <c r="AI7913" s="305"/>
      <c r="AJ7913" s="305"/>
      <c r="AK7913" s="307"/>
      <c r="AL7913" s="308"/>
    </row>
    <row r="7914" spans="34:38" ht="14.4">
      <c r="AH7914" s="306"/>
      <c r="AI7914" s="305"/>
      <c r="AJ7914" s="305"/>
      <c r="AK7914" s="307"/>
      <c r="AL7914" s="308"/>
    </row>
    <row r="7915" spans="34:38" ht="14.4">
      <c r="AH7915" s="306"/>
      <c r="AI7915" s="305"/>
      <c r="AJ7915" s="305"/>
      <c r="AK7915" s="307"/>
      <c r="AL7915" s="308"/>
    </row>
    <row r="7916" spans="34:38" ht="14.4">
      <c r="AH7916" s="306"/>
      <c r="AI7916" s="305"/>
      <c r="AJ7916" s="305"/>
      <c r="AK7916" s="307"/>
      <c r="AL7916" s="308"/>
    </row>
    <row r="7917" spans="34:38" ht="14.4">
      <c r="AH7917" s="306"/>
      <c r="AI7917" s="305"/>
      <c r="AJ7917" s="305"/>
      <c r="AK7917" s="307"/>
      <c r="AL7917" s="308"/>
    </row>
    <row r="7918" spans="34:38" ht="14.4">
      <c r="AH7918" s="306"/>
      <c r="AI7918" s="305"/>
      <c r="AJ7918" s="305"/>
      <c r="AK7918" s="307"/>
      <c r="AL7918" s="308"/>
    </row>
    <row r="7919" spans="34:38" ht="14.4">
      <c r="AH7919" s="306"/>
      <c r="AI7919" s="305"/>
      <c r="AJ7919" s="305"/>
      <c r="AK7919" s="307"/>
      <c r="AL7919" s="308"/>
    </row>
    <row r="7920" spans="34:38" ht="14.4">
      <c r="AH7920" s="306"/>
      <c r="AI7920" s="305"/>
      <c r="AJ7920" s="305"/>
      <c r="AK7920" s="307"/>
      <c r="AL7920" s="308"/>
    </row>
    <row r="7921" spans="34:38" ht="14.4">
      <c r="AH7921" s="306"/>
      <c r="AI7921" s="305"/>
      <c r="AJ7921" s="305"/>
      <c r="AK7921" s="307"/>
      <c r="AL7921" s="308"/>
    </row>
    <row r="7922" spans="34:38" ht="14.4">
      <c r="AH7922" s="306"/>
      <c r="AI7922" s="305"/>
      <c r="AJ7922" s="305"/>
      <c r="AK7922" s="307"/>
      <c r="AL7922" s="308"/>
    </row>
    <row r="7923" spans="34:38" ht="14.4">
      <c r="AH7923" s="306"/>
      <c r="AI7923" s="305"/>
      <c r="AJ7923" s="305"/>
      <c r="AK7923" s="307"/>
      <c r="AL7923" s="308"/>
    </row>
    <row r="7924" spans="34:38" ht="14.4">
      <c r="AH7924" s="306"/>
      <c r="AI7924" s="305"/>
      <c r="AJ7924" s="305"/>
      <c r="AK7924" s="307"/>
      <c r="AL7924" s="308"/>
    </row>
    <row r="7925" spans="34:38" ht="14.4">
      <c r="AH7925" s="306"/>
      <c r="AI7925" s="305"/>
      <c r="AJ7925" s="305"/>
      <c r="AK7925" s="307"/>
      <c r="AL7925" s="308"/>
    </row>
    <row r="7926" spans="34:38" ht="14.4">
      <c r="AH7926" s="306"/>
      <c r="AI7926" s="305"/>
      <c r="AJ7926" s="305"/>
      <c r="AK7926" s="307"/>
      <c r="AL7926" s="308"/>
    </row>
    <row r="7927" spans="34:38" ht="14.4">
      <c r="AH7927" s="306"/>
      <c r="AI7927" s="305"/>
      <c r="AJ7927" s="305"/>
      <c r="AK7927" s="307"/>
      <c r="AL7927" s="308"/>
    </row>
    <row r="7928" spans="34:38" ht="14.4">
      <c r="AH7928" s="306"/>
      <c r="AI7928" s="305"/>
      <c r="AJ7928" s="305"/>
      <c r="AK7928" s="307"/>
      <c r="AL7928" s="308"/>
    </row>
    <row r="7929" spans="34:38" ht="14.4">
      <c r="AH7929" s="306"/>
      <c r="AI7929" s="305"/>
      <c r="AJ7929" s="305"/>
      <c r="AK7929" s="307"/>
      <c r="AL7929" s="308"/>
    </row>
    <row r="7930" spans="34:38" ht="14.4">
      <c r="AH7930" s="306"/>
      <c r="AI7930" s="305"/>
      <c r="AJ7930" s="305"/>
      <c r="AK7930" s="307"/>
      <c r="AL7930" s="308"/>
    </row>
    <row r="7931" spans="34:38" ht="14.4">
      <c r="AH7931" s="306"/>
      <c r="AI7931" s="305"/>
      <c r="AJ7931" s="305"/>
      <c r="AK7931" s="307"/>
      <c r="AL7931" s="308"/>
    </row>
    <row r="7932" spans="34:38" ht="14.4">
      <c r="AH7932" s="306"/>
      <c r="AI7932" s="305"/>
      <c r="AJ7932" s="305"/>
      <c r="AK7932" s="307"/>
      <c r="AL7932" s="308"/>
    </row>
    <row r="7933" spans="34:38" ht="14.4">
      <c r="AH7933" s="306"/>
      <c r="AI7933" s="305"/>
      <c r="AJ7933" s="305"/>
      <c r="AK7933" s="307"/>
      <c r="AL7933" s="308"/>
    </row>
    <row r="7934" spans="34:38" ht="14.4">
      <c r="AH7934" s="306"/>
      <c r="AI7934" s="305"/>
      <c r="AJ7934" s="305"/>
      <c r="AK7934" s="307"/>
      <c r="AL7934" s="308"/>
    </row>
    <row r="7935" spans="34:38" ht="14.4">
      <c r="AH7935" s="306"/>
      <c r="AI7935" s="305"/>
      <c r="AJ7935" s="305"/>
      <c r="AK7935" s="307"/>
      <c r="AL7935" s="308"/>
    </row>
    <row r="7936" spans="34:38" ht="14.4">
      <c r="AH7936" s="306"/>
      <c r="AI7936" s="305"/>
      <c r="AJ7936" s="305"/>
      <c r="AK7936" s="307"/>
      <c r="AL7936" s="308"/>
    </row>
    <row r="7937" spans="34:38" ht="14.4">
      <c r="AH7937" s="306"/>
      <c r="AI7937" s="305"/>
      <c r="AJ7937" s="305"/>
      <c r="AK7937" s="307"/>
      <c r="AL7937" s="308"/>
    </row>
    <row r="7938" spans="34:38" ht="14.4">
      <c r="AH7938" s="306"/>
      <c r="AI7938" s="305"/>
      <c r="AJ7938" s="305"/>
      <c r="AK7938" s="307"/>
      <c r="AL7938" s="308"/>
    </row>
    <row r="7939" spans="34:38" ht="14.4">
      <c r="AH7939" s="306"/>
      <c r="AI7939" s="305"/>
      <c r="AJ7939" s="305"/>
      <c r="AK7939" s="307"/>
      <c r="AL7939" s="308"/>
    </row>
    <row r="7940" spans="34:38" ht="14.4">
      <c r="AH7940" s="306"/>
      <c r="AI7940" s="305"/>
      <c r="AJ7940" s="305"/>
      <c r="AK7940" s="307"/>
      <c r="AL7940" s="308"/>
    </row>
    <row r="7941" spans="34:38" ht="14.4">
      <c r="AH7941" s="306"/>
      <c r="AI7941" s="305"/>
      <c r="AJ7941" s="305"/>
      <c r="AK7941" s="307"/>
      <c r="AL7941" s="308"/>
    </row>
    <row r="7942" spans="34:38" ht="14.4">
      <c r="AH7942" s="306"/>
      <c r="AI7942" s="305"/>
      <c r="AJ7942" s="305"/>
      <c r="AK7942" s="307"/>
      <c r="AL7942" s="308"/>
    </row>
    <row r="7943" spans="34:38" ht="14.4">
      <c r="AH7943" s="306"/>
      <c r="AI7943" s="305"/>
      <c r="AJ7943" s="305"/>
      <c r="AK7943" s="307"/>
      <c r="AL7943" s="308"/>
    </row>
    <row r="7944" spans="34:38" ht="14.4">
      <c r="AH7944" s="306"/>
      <c r="AI7944" s="305"/>
      <c r="AJ7944" s="305"/>
      <c r="AK7944" s="307"/>
      <c r="AL7944" s="308"/>
    </row>
    <row r="7945" spans="34:38" ht="14.4">
      <c r="AH7945" s="306"/>
      <c r="AI7945" s="305"/>
      <c r="AJ7945" s="305"/>
      <c r="AK7945" s="307"/>
      <c r="AL7945" s="308"/>
    </row>
    <row r="7946" spans="34:38" ht="14.4">
      <c r="AH7946" s="306"/>
      <c r="AI7946" s="305"/>
      <c r="AJ7946" s="305"/>
      <c r="AK7946" s="307"/>
      <c r="AL7946" s="308"/>
    </row>
    <row r="7947" spans="34:38" ht="14.4">
      <c r="AH7947" s="306"/>
      <c r="AI7947" s="305"/>
      <c r="AJ7947" s="305"/>
      <c r="AK7947" s="307"/>
      <c r="AL7947" s="308"/>
    </row>
    <row r="7948" spans="34:38" ht="14.4">
      <c r="AH7948" s="306"/>
      <c r="AI7948" s="305"/>
      <c r="AJ7948" s="305"/>
      <c r="AK7948" s="307"/>
      <c r="AL7948" s="308"/>
    </row>
    <row r="7949" spans="34:38" ht="14.4">
      <c r="AH7949" s="306"/>
      <c r="AI7949" s="305"/>
      <c r="AJ7949" s="305"/>
      <c r="AK7949" s="307"/>
      <c r="AL7949" s="308"/>
    </row>
    <row r="7950" spans="34:38" ht="14.4">
      <c r="AH7950" s="306"/>
      <c r="AI7950" s="305"/>
      <c r="AJ7950" s="305"/>
      <c r="AK7950" s="307"/>
      <c r="AL7950" s="308"/>
    </row>
    <row r="7951" spans="34:38" ht="14.4">
      <c r="AH7951" s="306"/>
      <c r="AI7951" s="305"/>
      <c r="AJ7951" s="305"/>
      <c r="AK7951" s="307"/>
      <c r="AL7951" s="308"/>
    </row>
    <row r="7952" spans="34:38" ht="14.4">
      <c r="AH7952" s="306"/>
      <c r="AI7952" s="305"/>
      <c r="AJ7952" s="305"/>
      <c r="AK7952" s="307"/>
      <c r="AL7952" s="308"/>
    </row>
    <row r="7953" spans="34:38" ht="14.4">
      <c r="AH7953" s="306"/>
      <c r="AI7953" s="305"/>
      <c r="AJ7953" s="305"/>
      <c r="AK7953" s="307"/>
      <c r="AL7953" s="308"/>
    </row>
    <row r="7954" spans="34:38" ht="14.4">
      <c r="AH7954" s="306"/>
      <c r="AI7954" s="305"/>
      <c r="AJ7954" s="305"/>
      <c r="AK7954" s="307"/>
      <c r="AL7954" s="308"/>
    </row>
    <row r="7955" spans="34:38" ht="14.4">
      <c r="AH7955" s="306"/>
      <c r="AI7955" s="305"/>
      <c r="AJ7955" s="305"/>
      <c r="AK7955" s="307"/>
      <c r="AL7955" s="308"/>
    </row>
    <row r="7956" spans="34:38" ht="14.4">
      <c r="AH7956" s="306"/>
      <c r="AI7956" s="305"/>
      <c r="AJ7956" s="305"/>
      <c r="AK7956" s="307"/>
      <c r="AL7956" s="308"/>
    </row>
    <row r="7957" spans="34:38" ht="14.4">
      <c r="AH7957" s="306"/>
      <c r="AI7957" s="305"/>
      <c r="AJ7957" s="305"/>
      <c r="AK7957" s="307"/>
      <c r="AL7957" s="308"/>
    </row>
    <row r="7958" spans="34:38" ht="14.4">
      <c r="AH7958" s="306"/>
      <c r="AI7958" s="305"/>
      <c r="AJ7958" s="305"/>
      <c r="AK7958" s="307"/>
      <c r="AL7958" s="308"/>
    </row>
    <row r="7959" spans="34:38" ht="14.4">
      <c r="AH7959" s="306"/>
      <c r="AI7959" s="305"/>
      <c r="AJ7959" s="305"/>
      <c r="AK7959" s="307"/>
      <c r="AL7959" s="308"/>
    </row>
    <row r="7960" spans="34:38" ht="14.4">
      <c r="AH7960" s="306"/>
      <c r="AI7960" s="305"/>
      <c r="AJ7960" s="305"/>
      <c r="AK7960" s="307"/>
      <c r="AL7960" s="308"/>
    </row>
    <row r="7961" spans="34:38" ht="14.4">
      <c r="AH7961" s="306"/>
      <c r="AI7961" s="305"/>
      <c r="AJ7961" s="305"/>
      <c r="AK7961" s="307"/>
      <c r="AL7961" s="308"/>
    </row>
    <row r="7962" spans="34:38" ht="14.4">
      <c r="AH7962" s="306"/>
      <c r="AI7962" s="305"/>
      <c r="AJ7962" s="305"/>
      <c r="AK7962" s="307"/>
      <c r="AL7962" s="308"/>
    </row>
    <row r="7963" spans="34:38" ht="14.4">
      <c r="AH7963" s="306"/>
      <c r="AI7963" s="305"/>
      <c r="AJ7963" s="305"/>
      <c r="AK7963" s="307"/>
      <c r="AL7963" s="308"/>
    </row>
    <row r="7964" spans="34:38" ht="14.4">
      <c r="AH7964" s="306"/>
      <c r="AI7964" s="305"/>
      <c r="AJ7964" s="305"/>
      <c r="AK7964" s="307"/>
      <c r="AL7964" s="308"/>
    </row>
    <row r="7965" spans="34:38" ht="14.4">
      <c r="AH7965" s="306"/>
      <c r="AI7965" s="305"/>
      <c r="AJ7965" s="305"/>
      <c r="AK7965" s="307"/>
      <c r="AL7965" s="308"/>
    </row>
    <row r="7966" spans="34:38" ht="14.4">
      <c r="AH7966" s="306"/>
      <c r="AI7966" s="305"/>
      <c r="AJ7966" s="305"/>
      <c r="AK7966" s="307"/>
      <c r="AL7966" s="308"/>
    </row>
    <row r="7967" spans="34:38" ht="14.4">
      <c r="AH7967" s="306"/>
      <c r="AI7967" s="305"/>
      <c r="AJ7967" s="305"/>
      <c r="AK7967" s="307"/>
      <c r="AL7967" s="308"/>
    </row>
    <row r="7968" spans="34:38" ht="14.4">
      <c r="AH7968" s="306"/>
      <c r="AI7968" s="305"/>
      <c r="AJ7968" s="305"/>
      <c r="AK7968" s="307"/>
      <c r="AL7968" s="308"/>
    </row>
    <row r="7969" spans="34:38" ht="14.4">
      <c r="AH7969" s="306"/>
      <c r="AI7969" s="305"/>
      <c r="AJ7969" s="305"/>
      <c r="AK7969" s="307"/>
      <c r="AL7969" s="308"/>
    </row>
    <row r="7970" spans="34:38" ht="14.4">
      <c r="AH7970" s="306"/>
      <c r="AI7970" s="305"/>
      <c r="AJ7970" s="305"/>
      <c r="AK7970" s="307"/>
      <c r="AL7970" s="308"/>
    </row>
    <row r="7971" spans="34:38" ht="14.4">
      <c r="AH7971" s="306"/>
      <c r="AI7971" s="305"/>
      <c r="AJ7971" s="305"/>
      <c r="AK7971" s="307"/>
      <c r="AL7971" s="308"/>
    </row>
    <row r="7972" spans="34:38" ht="14.4">
      <c r="AH7972" s="306"/>
      <c r="AI7972" s="305"/>
      <c r="AJ7972" s="305"/>
      <c r="AK7972" s="307"/>
      <c r="AL7972" s="308"/>
    </row>
    <row r="7973" spans="34:38" ht="14.4">
      <c r="AH7973" s="306"/>
      <c r="AI7973" s="305"/>
      <c r="AJ7973" s="305"/>
      <c r="AK7973" s="307"/>
      <c r="AL7973" s="308"/>
    </row>
    <row r="7974" spans="34:38" ht="14.4">
      <c r="AH7974" s="306"/>
      <c r="AI7974" s="305"/>
      <c r="AJ7974" s="305"/>
      <c r="AK7974" s="307"/>
      <c r="AL7974" s="308"/>
    </row>
    <row r="7975" spans="34:38" ht="14.4">
      <c r="AH7975" s="306"/>
      <c r="AI7975" s="305"/>
      <c r="AJ7975" s="305"/>
      <c r="AK7975" s="307"/>
      <c r="AL7975" s="308"/>
    </row>
    <row r="7976" spans="34:38" ht="14.4">
      <c r="AH7976" s="306"/>
      <c r="AI7976" s="305"/>
      <c r="AJ7976" s="305"/>
      <c r="AK7976" s="307"/>
      <c r="AL7976" s="308"/>
    </row>
    <row r="7977" spans="34:38" ht="14.4">
      <c r="AH7977" s="306"/>
      <c r="AI7977" s="305"/>
      <c r="AJ7977" s="305"/>
      <c r="AK7977" s="307"/>
      <c r="AL7977" s="308"/>
    </row>
    <row r="7978" spans="34:38" ht="14.4">
      <c r="AH7978" s="306"/>
      <c r="AI7978" s="305"/>
      <c r="AJ7978" s="305"/>
      <c r="AK7978" s="307"/>
      <c r="AL7978" s="308"/>
    </row>
    <row r="7979" spans="34:38" ht="14.4">
      <c r="AH7979" s="306"/>
      <c r="AI7979" s="305"/>
      <c r="AJ7979" s="305"/>
      <c r="AK7979" s="307"/>
      <c r="AL7979" s="308"/>
    </row>
    <row r="7980" spans="34:38" ht="14.4">
      <c r="AH7980" s="306"/>
      <c r="AI7980" s="305"/>
      <c r="AJ7980" s="305"/>
      <c r="AK7980" s="307"/>
      <c r="AL7980" s="308"/>
    </row>
    <row r="7981" spans="34:38" ht="14.4">
      <c r="AH7981" s="306"/>
      <c r="AI7981" s="305"/>
      <c r="AJ7981" s="305"/>
      <c r="AK7981" s="307"/>
      <c r="AL7981" s="308"/>
    </row>
    <row r="7982" spans="34:38" ht="14.4">
      <c r="AH7982" s="306"/>
      <c r="AI7982" s="305"/>
      <c r="AJ7982" s="305"/>
      <c r="AK7982" s="307"/>
      <c r="AL7982" s="308"/>
    </row>
    <row r="7983" spans="34:38" ht="14.4">
      <c r="AH7983" s="306"/>
      <c r="AI7983" s="305"/>
      <c r="AJ7983" s="305"/>
      <c r="AK7983" s="307"/>
      <c r="AL7983" s="308"/>
    </row>
    <row r="7984" spans="34:38" ht="14.4">
      <c r="AH7984" s="306"/>
      <c r="AI7984" s="305"/>
      <c r="AJ7984" s="305"/>
      <c r="AK7984" s="307"/>
      <c r="AL7984" s="308"/>
    </row>
    <row r="7985" spans="34:38" ht="14.4">
      <c r="AH7985" s="306"/>
      <c r="AI7985" s="305"/>
      <c r="AJ7985" s="305"/>
      <c r="AK7985" s="307"/>
      <c r="AL7985" s="308"/>
    </row>
    <row r="7986" spans="34:38" ht="14.4">
      <c r="AH7986" s="306"/>
      <c r="AI7986" s="305"/>
      <c r="AJ7986" s="305"/>
      <c r="AK7986" s="307"/>
      <c r="AL7986" s="308"/>
    </row>
    <row r="7987" spans="34:38" ht="14.4">
      <c r="AH7987" s="306"/>
      <c r="AI7987" s="305"/>
      <c r="AJ7987" s="305"/>
      <c r="AK7987" s="307"/>
      <c r="AL7987" s="308"/>
    </row>
    <row r="7988" spans="34:38" ht="14.4">
      <c r="AH7988" s="306"/>
      <c r="AI7988" s="305"/>
      <c r="AJ7988" s="305"/>
      <c r="AK7988" s="307"/>
      <c r="AL7988" s="308"/>
    </row>
    <row r="7989" spans="34:38" ht="14.4">
      <c r="AH7989" s="306"/>
      <c r="AI7989" s="305"/>
      <c r="AJ7989" s="305"/>
      <c r="AK7989" s="307"/>
      <c r="AL7989" s="308"/>
    </row>
    <row r="7990" spans="34:38" ht="14.4">
      <c r="AH7990" s="306"/>
      <c r="AI7990" s="305"/>
      <c r="AJ7990" s="305"/>
      <c r="AK7990" s="307"/>
      <c r="AL7990" s="308"/>
    </row>
    <row r="7991" spans="34:38" ht="14.4">
      <c r="AH7991" s="306"/>
      <c r="AI7991" s="305"/>
      <c r="AJ7991" s="305"/>
      <c r="AK7991" s="307"/>
      <c r="AL7991" s="308"/>
    </row>
    <row r="7992" spans="34:38" ht="14.4">
      <c r="AH7992" s="306"/>
      <c r="AI7992" s="305"/>
      <c r="AJ7992" s="305"/>
      <c r="AK7992" s="307"/>
      <c r="AL7992" s="308"/>
    </row>
    <row r="7993" spans="34:38" ht="14.4">
      <c r="AH7993" s="306"/>
      <c r="AI7993" s="305"/>
      <c r="AJ7993" s="305"/>
      <c r="AK7993" s="307"/>
      <c r="AL7993" s="308"/>
    </row>
    <row r="7994" spans="34:38" ht="14.4">
      <c r="AH7994" s="306"/>
      <c r="AI7994" s="305"/>
      <c r="AJ7994" s="305"/>
      <c r="AK7994" s="307"/>
      <c r="AL7994" s="308"/>
    </row>
    <row r="7995" spans="34:38" ht="14.4">
      <c r="AH7995" s="306"/>
      <c r="AI7995" s="305"/>
      <c r="AJ7995" s="305"/>
      <c r="AK7995" s="307"/>
      <c r="AL7995" s="308"/>
    </row>
    <row r="7996" spans="34:38" ht="14.4">
      <c r="AH7996" s="306"/>
      <c r="AI7996" s="305"/>
      <c r="AJ7996" s="305"/>
      <c r="AK7996" s="307"/>
      <c r="AL7996" s="308"/>
    </row>
    <row r="7997" spans="34:38" ht="14.4">
      <c r="AH7997" s="306"/>
      <c r="AI7997" s="305"/>
      <c r="AJ7997" s="305"/>
      <c r="AK7997" s="307"/>
      <c r="AL7997" s="308"/>
    </row>
    <row r="7998" spans="34:38" ht="14.4">
      <c r="AH7998" s="306"/>
      <c r="AI7998" s="305"/>
      <c r="AJ7998" s="305"/>
      <c r="AK7998" s="307"/>
      <c r="AL7998" s="308"/>
    </row>
    <row r="7999" spans="34:38" ht="14.4">
      <c r="AH7999" s="306"/>
      <c r="AI7999" s="305"/>
      <c r="AJ7999" s="305"/>
      <c r="AK7999" s="307"/>
      <c r="AL7999" s="308"/>
    </row>
    <row r="8000" spans="34:38" ht="14.4">
      <c r="AH8000" s="306"/>
      <c r="AI8000" s="305"/>
      <c r="AJ8000" s="305"/>
      <c r="AK8000" s="307"/>
      <c r="AL8000" s="308"/>
    </row>
    <row r="8001" spans="34:38" ht="14.4">
      <c r="AH8001" s="306"/>
      <c r="AI8001" s="305"/>
      <c r="AJ8001" s="305"/>
      <c r="AK8001" s="307"/>
      <c r="AL8001" s="308"/>
    </row>
    <row r="8002" spans="34:38" ht="14.4">
      <c r="AH8002" s="306"/>
      <c r="AI8002" s="305"/>
      <c r="AJ8002" s="305"/>
      <c r="AK8002" s="307"/>
      <c r="AL8002" s="308"/>
    </row>
    <row r="8003" spans="34:38" ht="14.4">
      <c r="AH8003" s="306"/>
      <c r="AI8003" s="305"/>
      <c r="AJ8003" s="305"/>
      <c r="AK8003" s="307"/>
      <c r="AL8003" s="308"/>
    </row>
    <row r="8004" spans="34:38" ht="14.4">
      <c r="AH8004" s="306"/>
      <c r="AI8004" s="305"/>
      <c r="AJ8004" s="305"/>
      <c r="AK8004" s="307"/>
      <c r="AL8004" s="308"/>
    </row>
    <row r="8005" spans="34:38" ht="14.4">
      <c r="AH8005" s="306"/>
      <c r="AI8005" s="305"/>
      <c r="AJ8005" s="305"/>
      <c r="AK8005" s="307"/>
      <c r="AL8005" s="308"/>
    </row>
    <row r="8006" spans="34:38" ht="14.4">
      <c r="AH8006" s="306"/>
      <c r="AI8006" s="305"/>
      <c r="AJ8006" s="305"/>
      <c r="AK8006" s="307"/>
      <c r="AL8006" s="308"/>
    </row>
    <row r="8007" spans="34:38" ht="14.4">
      <c r="AH8007" s="306"/>
      <c r="AI8007" s="305"/>
      <c r="AJ8007" s="305"/>
      <c r="AK8007" s="307"/>
      <c r="AL8007" s="308"/>
    </row>
    <row r="8008" spans="34:38" ht="14.4">
      <c r="AH8008" s="306"/>
      <c r="AI8008" s="305"/>
      <c r="AJ8008" s="305"/>
      <c r="AK8008" s="307"/>
      <c r="AL8008" s="308"/>
    </row>
    <row r="8009" spans="34:38" ht="14.4">
      <c r="AH8009" s="306"/>
      <c r="AI8009" s="305"/>
      <c r="AJ8009" s="305"/>
      <c r="AK8009" s="307"/>
      <c r="AL8009" s="308"/>
    </row>
    <row r="8010" spans="34:38" ht="14.4">
      <c r="AH8010" s="306"/>
      <c r="AI8010" s="305"/>
      <c r="AJ8010" s="305"/>
      <c r="AK8010" s="307"/>
      <c r="AL8010" s="308"/>
    </row>
    <row r="8011" spans="34:38" ht="14.4">
      <c r="AH8011" s="306"/>
      <c r="AI8011" s="305"/>
      <c r="AJ8011" s="305"/>
      <c r="AK8011" s="307"/>
      <c r="AL8011" s="308"/>
    </row>
    <row r="8012" spans="34:38" ht="14.4">
      <c r="AH8012" s="306"/>
      <c r="AI8012" s="305"/>
      <c r="AJ8012" s="305"/>
      <c r="AK8012" s="307"/>
      <c r="AL8012" s="308"/>
    </row>
    <row r="8013" spans="34:38" ht="14.4">
      <c r="AH8013" s="306"/>
      <c r="AI8013" s="305"/>
      <c r="AJ8013" s="305"/>
      <c r="AK8013" s="307"/>
      <c r="AL8013" s="308"/>
    </row>
    <row r="8014" spans="34:38" ht="14.4">
      <c r="AH8014" s="306"/>
      <c r="AI8014" s="305"/>
      <c r="AJ8014" s="305"/>
      <c r="AK8014" s="307"/>
      <c r="AL8014" s="308"/>
    </row>
    <row r="8015" spans="34:38" ht="14.4">
      <c r="AH8015" s="306"/>
      <c r="AI8015" s="305"/>
      <c r="AJ8015" s="305"/>
      <c r="AK8015" s="307"/>
      <c r="AL8015" s="308"/>
    </row>
    <row r="8016" spans="34:38" ht="14.4">
      <c r="AH8016" s="306"/>
      <c r="AI8016" s="305"/>
      <c r="AJ8016" s="305"/>
      <c r="AK8016" s="307"/>
      <c r="AL8016" s="308"/>
    </row>
    <row r="8017" spans="34:38" ht="14.4">
      <c r="AH8017" s="306"/>
      <c r="AI8017" s="305"/>
      <c r="AJ8017" s="305"/>
      <c r="AK8017" s="307"/>
      <c r="AL8017" s="308"/>
    </row>
    <row r="8018" spans="34:38" ht="14.4">
      <c r="AH8018" s="306"/>
      <c r="AI8018" s="305"/>
      <c r="AJ8018" s="305"/>
      <c r="AK8018" s="307"/>
      <c r="AL8018" s="308"/>
    </row>
    <row r="8019" spans="34:38" ht="14.4">
      <c r="AH8019" s="306"/>
      <c r="AI8019" s="305"/>
      <c r="AJ8019" s="305"/>
      <c r="AK8019" s="307"/>
      <c r="AL8019" s="308"/>
    </row>
    <row r="8020" spans="34:38" ht="14.4">
      <c r="AH8020" s="306"/>
      <c r="AI8020" s="305"/>
      <c r="AJ8020" s="305"/>
      <c r="AK8020" s="307"/>
      <c r="AL8020" s="308"/>
    </row>
    <row r="8021" spans="34:38" ht="14.4">
      <c r="AH8021" s="306"/>
      <c r="AI8021" s="305"/>
      <c r="AJ8021" s="305"/>
      <c r="AK8021" s="307"/>
      <c r="AL8021" s="308"/>
    </row>
    <row r="8022" spans="34:38" ht="14.4">
      <c r="AH8022" s="306"/>
      <c r="AI8022" s="305"/>
      <c r="AJ8022" s="305"/>
      <c r="AK8022" s="307"/>
      <c r="AL8022" s="308"/>
    </row>
    <row r="8023" spans="34:38" ht="14.4">
      <c r="AH8023" s="306"/>
      <c r="AI8023" s="305"/>
      <c r="AJ8023" s="305"/>
      <c r="AK8023" s="307"/>
      <c r="AL8023" s="308"/>
    </row>
    <row r="8024" spans="34:38" ht="14.4">
      <c r="AH8024" s="306"/>
      <c r="AI8024" s="305"/>
      <c r="AJ8024" s="305"/>
      <c r="AK8024" s="307"/>
      <c r="AL8024" s="308"/>
    </row>
    <row r="8025" spans="34:38" ht="14.4">
      <c r="AH8025" s="306"/>
      <c r="AI8025" s="305"/>
      <c r="AJ8025" s="305"/>
      <c r="AK8025" s="307"/>
      <c r="AL8025" s="308"/>
    </row>
    <row r="8026" spans="34:38" ht="14.4">
      <c r="AH8026" s="306"/>
      <c r="AI8026" s="305"/>
      <c r="AJ8026" s="305"/>
      <c r="AK8026" s="307"/>
      <c r="AL8026" s="308"/>
    </row>
    <row r="8027" spans="34:38" ht="14.4">
      <c r="AH8027" s="306"/>
      <c r="AI8027" s="305"/>
      <c r="AJ8027" s="305"/>
      <c r="AK8027" s="307"/>
      <c r="AL8027" s="308"/>
    </row>
    <row r="8028" spans="34:38" ht="14.4">
      <c r="AH8028" s="306"/>
      <c r="AI8028" s="305"/>
      <c r="AJ8028" s="305"/>
      <c r="AK8028" s="307"/>
      <c r="AL8028" s="308"/>
    </row>
    <row r="8029" spans="34:38" ht="14.4">
      <c r="AH8029" s="306"/>
      <c r="AI8029" s="305"/>
      <c r="AJ8029" s="305"/>
      <c r="AK8029" s="307"/>
      <c r="AL8029" s="308"/>
    </row>
    <row r="8030" spans="34:38" ht="14.4">
      <c r="AH8030" s="306"/>
      <c r="AI8030" s="305"/>
      <c r="AJ8030" s="305"/>
      <c r="AK8030" s="307"/>
      <c r="AL8030" s="308"/>
    </row>
    <row r="8031" spans="34:38" ht="14.4">
      <c r="AH8031" s="306"/>
      <c r="AI8031" s="305"/>
      <c r="AJ8031" s="305"/>
      <c r="AK8031" s="307"/>
      <c r="AL8031" s="308"/>
    </row>
    <row r="8032" spans="34:38" ht="14.4">
      <c r="AH8032" s="306"/>
      <c r="AI8032" s="305"/>
      <c r="AJ8032" s="305"/>
      <c r="AK8032" s="307"/>
      <c r="AL8032" s="308"/>
    </row>
    <row r="8033" spans="34:38" ht="14.4">
      <c r="AH8033" s="306"/>
      <c r="AI8033" s="305"/>
      <c r="AJ8033" s="305"/>
      <c r="AK8033" s="307"/>
      <c r="AL8033" s="308"/>
    </row>
    <row r="8034" spans="34:38" ht="14.4">
      <c r="AH8034" s="306"/>
      <c r="AI8034" s="305"/>
      <c r="AJ8034" s="305"/>
      <c r="AK8034" s="307"/>
      <c r="AL8034" s="308"/>
    </row>
    <row r="8035" spans="34:38" ht="14.4">
      <c r="AH8035" s="306"/>
      <c r="AI8035" s="305"/>
      <c r="AJ8035" s="305"/>
      <c r="AK8035" s="307"/>
      <c r="AL8035" s="308"/>
    </row>
    <row r="8036" spans="34:38" ht="14.4">
      <c r="AH8036" s="306"/>
      <c r="AI8036" s="305"/>
      <c r="AJ8036" s="305"/>
      <c r="AK8036" s="307"/>
      <c r="AL8036" s="308"/>
    </row>
    <row r="8037" spans="34:38" ht="14.4">
      <c r="AH8037" s="306"/>
      <c r="AI8037" s="305"/>
      <c r="AJ8037" s="305"/>
      <c r="AK8037" s="307"/>
      <c r="AL8037" s="308"/>
    </row>
    <row r="8038" spans="34:38" ht="14.4">
      <c r="AH8038" s="306"/>
      <c r="AI8038" s="305"/>
      <c r="AJ8038" s="305"/>
      <c r="AK8038" s="307"/>
      <c r="AL8038" s="308"/>
    </row>
    <row r="8039" spans="34:38" ht="14.4">
      <c r="AH8039" s="306"/>
      <c r="AI8039" s="305"/>
      <c r="AJ8039" s="305"/>
      <c r="AK8039" s="307"/>
      <c r="AL8039" s="308"/>
    </row>
    <row r="8040" spans="34:38" ht="14.4">
      <c r="AH8040" s="306"/>
      <c r="AI8040" s="305"/>
      <c r="AJ8040" s="305"/>
      <c r="AK8040" s="307"/>
      <c r="AL8040" s="308"/>
    </row>
    <row r="8041" spans="34:38" ht="14.4">
      <c r="AH8041" s="306"/>
      <c r="AI8041" s="305"/>
      <c r="AJ8041" s="305"/>
      <c r="AK8041" s="307"/>
      <c r="AL8041" s="308"/>
    </row>
    <row r="8042" spans="34:38" ht="14.4">
      <c r="AH8042" s="306"/>
      <c r="AI8042" s="305"/>
      <c r="AJ8042" s="305"/>
      <c r="AK8042" s="307"/>
      <c r="AL8042" s="308"/>
    </row>
    <row r="8043" spans="34:38" ht="14.4">
      <c r="AH8043" s="306"/>
      <c r="AI8043" s="305"/>
      <c r="AJ8043" s="305"/>
      <c r="AK8043" s="307"/>
      <c r="AL8043" s="308"/>
    </row>
    <row r="8044" spans="34:38" ht="14.4">
      <c r="AH8044" s="306"/>
      <c r="AI8044" s="305"/>
      <c r="AJ8044" s="305"/>
      <c r="AK8044" s="307"/>
      <c r="AL8044" s="308"/>
    </row>
    <row r="8045" spans="34:38" ht="14.4">
      <c r="AH8045" s="306"/>
      <c r="AI8045" s="305"/>
      <c r="AJ8045" s="305"/>
      <c r="AK8045" s="307"/>
      <c r="AL8045" s="308"/>
    </row>
    <row r="8046" spans="34:38" ht="14.4">
      <c r="AH8046" s="306"/>
      <c r="AI8046" s="305"/>
      <c r="AJ8046" s="305"/>
      <c r="AK8046" s="307"/>
      <c r="AL8046" s="308"/>
    </row>
    <row r="8047" spans="34:38" ht="14.4">
      <c r="AH8047" s="306"/>
      <c r="AI8047" s="305"/>
      <c r="AJ8047" s="305"/>
      <c r="AK8047" s="307"/>
      <c r="AL8047" s="308"/>
    </row>
    <row r="8048" spans="34:38" ht="14.4">
      <c r="AH8048" s="306"/>
      <c r="AI8048" s="305"/>
      <c r="AJ8048" s="305"/>
      <c r="AK8048" s="307"/>
      <c r="AL8048" s="308"/>
    </row>
    <row r="8049" spans="34:38" ht="14.4">
      <c r="AH8049" s="306"/>
      <c r="AI8049" s="305"/>
      <c r="AJ8049" s="305"/>
      <c r="AK8049" s="307"/>
      <c r="AL8049" s="308"/>
    </row>
    <row r="8050" spans="34:38" ht="14.4">
      <c r="AH8050" s="306"/>
      <c r="AI8050" s="305"/>
      <c r="AJ8050" s="305"/>
      <c r="AK8050" s="307"/>
      <c r="AL8050" s="308"/>
    </row>
    <row r="8051" spans="34:38" ht="14.4">
      <c r="AH8051" s="306"/>
      <c r="AI8051" s="305"/>
      <c r="AJ8051" s="305"/>
      <c r="AK8051" s="307"/>
      <c r="AL8051" s="308"/>
    </row>
    <row r="8052" spans="34:38" ht="14.4">
      <c r="AH8052" s="306"/>
      <c r="AI8052" s="305"/>
      <c r="AJ8052" s="305"/>
      <c r="AK8052" s="307"/>
      <c r="AL8052" s="308"/>
    </row>
    <row r="8053" spans="34:38" ht="14.4">
      <c r="AH8053" s="306"/>
      <c r="AI8053" s="305"/>
      <c r="AJ8053" s="305"/>
      <c r="AK8053" s="307"/>
      <c r="AL8053" s="308"/>
    </row>
    <row r="8054" spans="34:38" ht="14.4">
      <c r="AH8054" s="306"/>
      <c r="AI8054" s="305"/>
      <c r="AJ8054" s="305"/>
      <c r="AK8054" s="307"/>
      <c r="AL8054" s="308"/>
    </row>
    <row r="8055" spans="34:38" ht="14.4">
      <c r="AH8055" s="306"/>
      <c r="AI8055" s="305"/>
      <c r="AJ8055" s="305"/>
      <c r="AK8055" s="307"/>
      <c r="AL8055" s="308"/>
    </row>
    <row r="8056" spans="34:38" ht="14.4">
      <c r="AH8056" s="306"/>
      <c r="AI8056" s="305"/>
      <c r="AJ8056" s="305"/>
      <c r="AK8056" s="307"/>
      <c r="AL8056" s="308"/>
    </row>
    <row r="8057" spans="34:38" ht="14.4">
      <c r="AH8057" s="306"/>
      <c r="AI8057" s="305"/>
      <c r="AJ8057" s="305"/>
      <c r="AK8057" s="307"/>
      <c r="AL8057" s="308"/>
    </row>
    <row r="8058" spans="34:38" ht="14.4">
      <c r="AH8058" s="306"/>
      <c r="AI8058" s="305"/>
      <c r="AJ8058" s="305"/>
      <c r="AK8058" s="307"/>
      <c r="AL8058" s="308"/>
    </row>
    <row r="8059" spans="34:38" ht="14.4">
      <c r="AH8059" s="306"/>
      <c r="AI8059" s="305"/>
      <c r="AJ8059" s="305"/>
      <c r="AK8059" s="307"/>
      <c r="AL8059" s="308"/>
    </row>
    <row r="8060" spans="34:38" ht="14.4">
      <c r="AH8060" s="306"/>
      <c r="AI8060" s="305"/>
      <c r="AJ8060" s="305"/>
      <c r="AK8060" s="307"/>
      <c r="AL8060" s="308"/>
    </row>
    <row r="8061" spans="34:38" ht="14.4">
      <c r="AH8061" s="306"/>
      <c r="AI8061" s="305"/>
      <c r="AJ8061" s="305"/>
      <c r="AK8061" s="307"/>
      <c r="AL8061" s="308"/>
    </row>
    <row r="8062" spans="34:38" ht="14.4">
      <c r="AH8062" s="306"/>
      <c r="AI8062" s="305"/>
      <c r="AJ8062" s="305"/>
      <c r="AK8062" s="307"/>
      <c r="AL8062" s="308"/>
    </row>
    <row r="8063" spans="34:38" ht="14.4">
      <c r="AH8063" s="306"/>
      <c r="AI8063" s="305"/>
      <c r="AJ8063" s="305"/>
      <c r="AK8063" s="307"/>
      <c r="AL8063" s="308"/>
    </row>
    <row r="8064" spans="34:38" ht="14.4">
      <c r="AH8064" s="306"/>
      <c r="AI8064" s="305"/>
      <c r="AJ8064" s="305"/>
      <c r="AK8064" s="307"/>
      <c r="AL8064" s="308"/>
    </row>
    <row r="8065" spans="34:38" ht="14.4">
      <c r="AH8065" s="306"/>
      <c r="AI8065" s="305"/>
      <c r="AJ8065" s="305"/>
      <c r="AK8065" s="307"/>
      <c r="AL8065" s="308"/>
    </row>
    <row r="8066" spans="34:38" ht="14.4">
      <c r="AH8066" s="306"/>
      <c r="AI8066" s="305"/>
      <c r="AJ8066" s="305"/>
      <c r="AK8066" s="307"/>
      <c r="AL8066" s="308"/>
    </row>
    <row r="8067" spans="34:38" ht="14.4">
      <c r="AH8067" s="306"/>
      <c r="AI8067" s="305"/>
      <c r="AJ8067" s="305"/>
      <c r="AK8067" s="307"/>
      <c r="AL8067" s="308"/>
    </row>
    <row r="8068" spans="34:38" ht="14.4">
      <c r="AH8068" s="306"/>
      <c r="AI8068" s="305"/>
      <c r="AJ8068" s="305"/>
      <c r="AK8068" s="307"/>
      <c r="AL8068" s="308"/>
    </row>
    <row r="8069" spans="34:38" ht="14.4">
      <c r="AH8069" s="306"/>
      <c r="AI8069" s="305"/>
      <c r="AJ8069" s="305"/>
      <c r="AK8069" s="307"/>
      <c r="AL8069" s="308"/>
    </row>
    <row r="8070" spans="34:38" ht="14.4">
      <c r="AH8070" s="306"/>
      <c r="AI8070" s="305"/>
      <c r="AJ8070" s="305"/>
      <c r="AK8070" s="307"/>
      <c r="AL8070" s="308"/>
    </row>
    <row r="8071" spans="34:38" ht="14.4">
      <c r="AH8071" s="306"/>
      <c r="AI8071" s="305"/>
      <c r="AJ8071" s="305"/>
      <c r="AK8071" s="307"/>
      <c r="AL8071" s="308"/>
    </row>
    <row r="8072" spans="34:38" ht="14.4">
      <c r="AH8072" s="306"/>
      <c r="AI8072" s="305"/>
      <c r="AJ8072" s="305"/>
      <c r="AK8072" s="307"/>
      <c r="AL8072" s="308"/>
    </row>
    <row r="8073" spans="34:38" ht="14.4">
      <c r="AH8073" s="306"/>
      <c r="AI8073" s="305"/>
      <c r="AJ8073" s="305"/>
      <c r="AK8073" s="307"/>
      <c r="AL8073" s="308"/>
    </row>
    <row r="8074" spans="34:38" ht="14.4">
      <c r="AH8074" s="306"/>
      <c r="AI8074" s="305"/>
      <c r="AJ8074" s="305"/>
      <c r="AK8074" s="307"/>
      <c r="AL8074" s="308"/>
    </row>
    <row r="8075" spans="34:38" ht="14.4">
      <c r="AH8075" s="306"/>
      <c r="AI8075" s="305"/>
      <c r="AJ8075" s="305"/>
      <c r="AK8075" s="307"/>
      <c r="AL8075" s="308"/>
    </row>
    <row r="8076" spans="34:38" ht="14.4">
      <c r="AH8076" s="306"/>
      <c r="AI8076" s="305"/>
      <c r="AJ8076" s="305"/>
      <c r="AK8076" s="307"/>
      <c r="AL8076" s="308"/>
    </row>
    <row r="8077" spans="34:38" ht="14.4">
      <c r="AH8077" s="306"/>
      <c r="AI8077" s="305"/>
      <c r="AJ8077" s="305"/>
      <c r="AK8077" s="307"/>
      <c r="AL8077" s="308"/>
    </row>
    <row r="8078" spans="34:38" ht="14.4">
      <c r="AH8078" s="306"/>
      <c r="AI8078" s="305"/>
      <c r="AJ8078" s="305"/>
      <c r="AK8078" s="307"/>
      <c r="AL8078" s="308"/>
    </row>
    <row r="8079" spans="34:38" ht="14.4">
      <c r="AH8079" s="306"/>
      <c r="AI8079" s="305"/>
      <c r="AJ8079" s="305"/>
      <c r="AK8079" s="307"/>
      <c r="AL8079" s="308"/>
    </row>
    <row r="8080" spans="34:38" ht="14.4">
      <c r="AH8080" s="306"/>
      <c r="AI8080" s="305"/>
      <c r="AJ8080" s="305"/>
      <c r="AK8080" s="307"/>
      <c r="AL8080" s="308"/>
    </row>
    <row r="8081" spans="34:38" ht="14.4">
      <c r="AH8081" s="306"/>
      <c r="AI8081" s="305"/>
      <c r="AJ8081" s="305"/>
      <c r="AK8081" s="307"/>
      <c r="AL8081" s="308"/>
    </row>
    <row r="8082" spans="34:38" ht="14.4">
      <c r="AH8082" s="306"/>
      <c r="AI8082" s="305"/>
      <c r="AJ8082" s="305"/>
      <c r="AK8082" s="307"/>
      <c r="AL8082" s="308"/>
    </row>
    <row r="8083" spans="34:38" ht="14.4">
      <c r="AH8083" s="306"/>
      <c r="AI8083" s="305"/>
      <c r="AJ8083" s="305"/>
      <c r="AK8083" s="307"/>
      <c r="AL8083" s="308"/>
    </row>
    <row r="8084" spans="34:38" ht="14.4">
      <c r="AH8084" s="306"/>
      <c r="AI8084" s="305"/>
      <c r="AJ8084" s="305"/>
      <c r="AK8084" s="307"/>
      <c r="AL8084" s="308"/>
    </row>
    <row r="8085" spans="34:38" ht="14.4">
      <c r="AH8085" s="306"/>
      <c r="AI8085" s="305"/>
      <c r="AJ8085" s="305"/>
      <c r="AK8085" s="307"/>
      <c r="AL8085" s="308"/>
    </row>
    <row r="8086" spans="34:38" ht="14.4">
      <c r="AH8086" s="306"/>
      <c r="AI8086" s="305"/>
      <c r="AJ8086" s="305"/>
      <c r="AK8086" s="307"/>
      <c r="AL8086" s="308"/>
    </row>
    <row r="8087" spans="34:38" ht="14.4">
      <c r="AH8087" s="306"/>
      <c r="AI8087" s="305"/>
      <c r="AJ8087" s="305"/>
      <c r="AK8087" s="307"/>
      <c r="AL8087" s="308"/>
    </row>
    <row r="8088" spans="34:38" ht="14.4">
      <c r="AH8088" s="306"/>
      <c r="AI8088" s="305"/>
      <c r="AJ8088" s="305"/>
      <c r="AK8088" s="307"/>
      <c r="AL8088" s="308"/>
    </row>
    <row r="8089" spans="34:38" ht="14.4">
      <c r="AH8089" s="306"/>
      <c r="AI8089" s="305"/>
      <c r="AJ8089" s="305"/>
      <c r="AK8089" s="307"/>
      <c r="AL8089" s="308"/>
    </row>
    <row r="8090" spans="34:38" ht="14.4">
      <c r="AH8090" s="306"/>
      <c r="AI8090" s="305"/>
      <c r="AJ8090" s="305"/>
      <c r="AK8090" s="307"/>
      <c r="AL8090" s="308"/>
    </row>
    <row r="8091" spans="34:38" ht="14.4">
      <c r="AH8091" s="306"/>
      <c r="AI8091" s="305"/>
      <c r="AJ8091" s="305"/>
      <c r="AK8091" s="307"/>
      <c r="AL8091" s="308"/>
    </row>
    <row r="8092" spans="34:38" ht="14.4">
      <c r="AH8092" s="306"/>
      <c r="AI8092" s="305"/>
      <c r="AJ8092" s="305"/>
      <c r="AK8092" s="307"/>
      <c r="AL8092" s="308"/>
    </row>
    <row r="8093" spans="34:38" ht="14.4">
      <c r="AH8093" s="306"/>
      <c r="AI8093" s="305"/>
      <c r="AJ8093" s="305"/>
      <c r="AK8093" s="307"/>
      <c r="AL8093" s="308"/>
    </row>
    <row r="8094" spans="34:38" ht="14.4">
      <c r="AH8094" s="306"/>
      <c r="AI8094" s="305"/>
      <c r="AJ8094" s="305"/>
      <c r="AK8094" s="307"/>
      <c r="AL8094" s="308"/>
    </row>
    <row r="8095" spans="34:38" ht="14.4">
      <c r="AH8095" s="306"/>
      <c r="AI8095" s="305"/>
      <c r="AJ8095" s="305"/>
      <c r="AK8095" s="307"/>
      <c r="AL8095" s="308"/>
    </row>
    <row r="8096" spans="34:38" ht="14.4">
      <c r="AH8096" s="306"/>
      <c r="AI8096" s="305"/>
      <c r="AJ8096" s="305"/>
      <c r="AK8096" s="307"/>
      <c r="AL8096" s="308"/>
    </row>
    <row r="8097" spans="34:38" ht="14.4">
      <c r="AH8097" s="306"/>
      <c r="AI8097" s="305"/>
      <c r="AJ8097" s="305"/>
      <c r="AK8097" s="307"/>
      <c r="AL8097" s="308"/>
    </row>
    <row r="8098" spans="34:38" ht="14.4">
      <c r="AH8098" s="306"/>
      <c r="AI8098" s="305"/>
      <c r="AJ8098" s="305"/>
      <c r="AK8098" s="307"/>
      <c r="AL8098" s="308"/>
    </row>
    <row r="8099" spans="34:38" ht="14.4">
      <c r="AH8099" s="306"/>
      <c r="AI8099" s="305"/>
      <c r="AJ8099" s="305"/>
      <c r="AK8099" s="307"/>
      <c r="AL8099" s="308"/>
    </row>
    <row r="8100" spans="34:38" ht="14.4">
      <c r="AH8100" s="306"/>
      <c r="AI8100" s="305"/>
      <c r="AJ8100" s="305"/>
      <c r="AK8100" s="307"/>
      <c r="AL8100" s="308"/>
    </row>
    <row r="8101" spans="34:38" ht="14.4">
      <c r="AH8101" s="306"/>
      <c r="AI8101" s="305"/>
      <c r="AJ8101" s="305"/>
      <c r="AK8101" s="307"/>
      <c r="AL8101" s="308"/>
    </row>
    <row r="8102" spans="34:38" ht="14.4">
      <c r="AH8102" s="306"/>
      <c r="AI8102" s="305"/>
      <c r="AJ8102" s="305"/>
      <c r="AK8102" s="307"/>
      <c r="AL8102" s="308"/>
    </row>
    <row r="8103" spans="34:38" ht="14.4">
      <c r="AH8103" s="306"/>
      <c r="AI8103" s="305"/>
      <c r="AJ8103" s="305"/>
      <c r="AK8103" s="307"/>
      <c r="AL8103" s="308"/>
    </row>
    <row r="8104" spans="34:38" ht="14.4">
      <c r="AH8104" s="306"/>
      <c r="AI8104" s="305"/>
      <c r="AJ8104" s="305"/>
      <c r="AK8104" s="307"/>
      <c r="AL8104" s="308"/>
    </row>
    <row r="8105" spans="34:38" ht="14.4">
      <c r="AH8105" s="306"/>
      <c r="AI8105" s="305"/>
      <c r="AJ8105" s="305"/>
      <c r="AK8105" s="307"/>
      <c r="AL8105" s="308"/>
    </row>
    <row r="8106" spans="34:38" ht="14.4">
      <c r="AH8106" s="306"/>
      <c r="AI8106" s="305"/>
      <c r="AJ8106" s="305"/>
      <c r="AK8106" s="307"/>
      <c r="AL8106" s="308"/>
    </row>
    <row r="8107" spans="34:38" ht="14.4">
      <c r="AH8107" s="306"/>
      <c r="AI8107" s="305"/>
      <c r="AJ8107" s="305"/>
      <c r="AK8107" s="307"/>
      <c r="AL8107" s="308"/>
    </row>
    <row r="8108" spans="34:38" ht="14.4">
      <c r="AH8108" s="306"/>
      <c r="AI8108" s="305"/>
      <c r="AJ8108" s="305"/>
      <c r="AK8108" s="307"/>
      <c r="AL8108" s="308"/>
    </row>
    <row r="8109" spans="34:38" ht="14.4">
      <c r="AH8109" s="306"/>
      <c r="AI8109" s="305"/>
      <c r="AJ8109" s="305"/>
      <c r="AK8109" s="307"/>
      <c r="AL8109" s="308"/>
    </row>
    <row r="8110" spans="34:38" ht="14.4">
      <c r="AH8110" s="306"/>
      <c r="AI8110" s="305"/>
      <c r="AJ8110" s="305"/>
      <c r="AK8110" s="307"/>
      <c r="AL8110" s="308"/>
    </row>
    <row r="8111" spans="34:38" ht="14.4">
      <c r="AH8111" s="306"/>
      <c r="AI8111" s="305"/>
      <c r="AJ8111" s="305"/>
      <c r="AK8111" s="307"/>
      <c r="AL8111" s="308"/>
    </row>
    <row r="8112" spans="34:38" ht="14.4">
      <c r="AH8112" s="306"/>
      <c r="AI8112" s="305"/>
      <c r="AJ8112" s="305"/>
      <c r="AK8112" s="307"/>
      <c r="AL8112" s="308"/>
    </row>
    <row r="8113" spans="34:38" ht="14.4">
      <c r="AH8113" s="306"/>
      <c r="AI8113" s="305"/>
      <c r="AJ8113" s="305"/>
      <c r="AK8113" s="307"/>
      <c r="AL8113" s="308"/>
    </row>
    <row r="8114" spans="34:38" ht="14.4">
      <c r="AH8114" s="306"/>
      <c r="AI8114" s="305"/>
      <c r="AJ8114" s="305"/>
      <c r="AK8114" s="307"/>
      <c r="AL8114" s="308"/>
    </row>
    <row r="8115" spans="34:38" ht="14.4">
      <c r="AH8115" s="306"/>
      <c r="AI8115" s="305"/>
      <c r="AJ8115" s="305"/>
      <c r="AK8115" s="307"/>
      <c r="AL8115" s="308"/>
    </row>
    <row r="8116" spans="34:38" ht="14.4">
      <c r="AH8116" s="306"/>
      <c r="AI8116" s="305"/>
      <c r="AJ8116" s="305"/>
      <c r="AK8116" s="307"/>
      <c r="AL8116" s="308"/>
    </row>
    <row r="8117" spans="34:38" ht="14.4">
      <c r="AH8117" s="306"/>
      <c r="AI8117" s="305"/>
      <c r="AJ8117" s="305"/>
      <c r="AK8117" s="307"/>
      <c r="AL8117" s="308"/>
    </row>
    <row r="8118" spans="34:38" ht="14.4">
      <c r="AH8118" s="306"/>
      <c r="AI8118" s="305"/>
      <c r="AJ8118" s="305"/>
      <c r="AK8118" s="307"/>
      <c r="AL8118" s="308"/>
    </row>
    <row r="8119" spans="34:38" ht="14.4">
      <c r="AH8119" s="306"/>
      <c r="AI8119" s="305"/>
      <c r="AJ8119" s="305"/>
      <c r="AK8119" s="307"/>
      <c r="AL8119" s="308"/>
    </row>
    <row r="8120" spans="34:38" ht="14.4">
      <c r="AH8120" s="306"/>
      <c r="AI8120" s="305"/>
      <c r="AJ8120" s="305"/>
      <c r="AK8120" s="307"/>
      <c r="AL8120" s="308"/>
    </row>
    <row r="8121" spans="34:38" ht="14.4">
      <c r="AH8121" s="306"/>
      <c r="AI8121" s="305"/>
      <c r="AJ8121" s="305"/>
      <c r="AK8121" s="307"/>
      <c r="AL8121" s="308"/>
    </row>
    <row r="8122" spans="34:38" ht="14.4">
      <c r="AH8122" s="306"/>
      <c r="AI8122" s="305"/>
      <c r="AJ8122" s="305"/>
      <c r="AK8122" s="307"/>
      <c r="AL8122" s="308"/>
    </row>
    <row r="8123" spans="34:38" ht="14.4">
      <c r="AH8123" s="306"/>
      <c r="AI8123" s="305"/>
      <c r="AJ8123" s="305"/>
      <c r="AK8123" s="307"/>
      <c r="AL8123" s="308"/>
    </row>
    <row r="8124" spans="34:38" ht="14.4">
      <c r="AH8124" s="306"/>
      <c r="AI8124" s="305"/>
      <c r="AJ8124" s="305"/>
      <c r="AK8124" s="307"/>
      <c r="AL8124" s="308"/>
    </row>
    <row r="8125" spans="34:38" ht="14.4">
      <c r="AH8125" s="306"/>
      <c r="AI8125" s="305"/>
      <c r="AJ8125" s="305"/>
      <c r="AK8125" s="307"/>
      <c r="AL8125" s="308"/>
    </row>
    <row r="8126" spans="34:38" ht="14.4">
      <c r="AH8126" s="306"/>
      <c r="AI8126" s="305"/>
      <c r="AJ8126" s="305"/>
      <c r="AK8126" s="307"/>
      <c r="AL8126" s="308"/>
    </row>
    <row r="8127" spans="34:38" ht="14.4">
      <c r="AH8127" s="306"/>
      <c r="AI8127" s="305"/>
      <c r="AJ8127" s="305"/>
      <c r="AK8127" s="307"/>
      <c r="AL8127" s="308"/>
    </row>
    <row r="8128" spans="34:38" ht="14.4">
      <c r="AH8128" s="306"/>
      <c r="AI8128" s="305"/>
      <c r="AJ8128" s="305"/>
      <c r="AK8128" s="307"/>
      <c r="AL8128" s="308"/>
    </row>
    <row r="8129" spans="34:38" ht="14.4">
      <c r="AH8129" s="306"/>
      <c r="AI8129" s="305"/>
      <c r="AJ8129" s="305"/>
      <c r="AK8129" s="307"/>
      <c r="AL8129" s="308"/>
    </row>
    <row r="8130" spans="34:38" ht="14.4">
      <c r="AH8130" s="306"/>
      <c r="AI8130" s="305"/>
      <c r="AJ8130" s="305"/>
      <c r="AK8130" s="307"/>
      <c r="AL8130" s="308"/>
    </row>
    <row r="8131" spans="34:38" ht="14.4">
      <c r="AH8131" s="306"/>
      <c r="AI8131" s="305"/>
      <c r="AJ8131" s="305"/>
      <c r="AK8131" s="307"/>
      <c r="AL8131" s="308"/>
    </row>
    <row r="8132" spans="34:38" ht="14.4">
      <c r="AH8132" s="306"/>
      <c r="AI8132" s="305"/>
      <c r="AJ8132" s="305"/>
      <c r="AK8132" s="307"/>
      <c r="AL8132" s="308"/>
    </row>
    <row r="8133" spans="34:38" ht="14.4">
      <c r="AH8133" s="306"/>
      <c r="AI8133" s="305"/>
      <c r="AJ8133" s="305"/>
      <c r="AK8133" s="307"/>
      <c r="AL8133" s="308"/>
    </row>
    <row r="8134" spans="34:38" ht="14.4">
      <c r="AH8134" s="306"/>
      <c r="AI8134" s="305"/>
      <c r="AJ8134" s="305"/>
      <c r="AK8134" s="307"/>
      <c r="AL8134" s="308"/>
    </row>
    <row r="8135" spans="34:38" ht="14.4">
      <c r="AH8135" s="306"/>
      <c r="AI8135" s="305"/>
      <c r="AJ8135" s="305"/>
      <c r="AK8135" s="307"/>
      <c r="AL8135" s="308"/>
    </row>
    <row r="8136" spans="34:38" ht="14.4">
      <c r="AH8136" s="306"/>
      <c r="AI8136" s="305"/>
      <c r="AJ8136" s="305"/>
      <c r="AK8136" s="307"/>
      <c r="AL8136" s="308"/>
    </row>
    <row r="8137" spans="34:38" ht="14.4">
      <c r="AH8137" s="306"/>
      <c r="AI8137" s="305"/>
      <c r="AJ8137" s="305"/>
      <c r="AK8137" s="307"/>
      <c r="AL8137" s="308"/>
    </row>
    <row r="8138" spans="34:38" ht="14.4">
      <c r="AH8138" s="306"/>
      <c r="AI8138" s="305"/>
      <c r="AJ8138" s="305"/>
      <c r="AK8138" s="307"/>
      <c r="AL8138" s="308"/>
    </row>
    <row r="8139" spans="34:38" ht="14.4">
      <c r="AH8139" s="306"/>
      <c r="AI8139" s="305"/>
      <c r="AJ8139" s="305"/>
      <c r="AK8139" s="307"/>
      <c r="AL8139" s="308"/>
    </row>
    <row r="8140" spans="34:38" ht="14.4">
      <c r="AH8140" s="306"/>
      <c r="AI8140" s="305"/>
      <c r="AJ8140" s="305"/>
      <c r="AK8140" s="307"/>
      <c r="AL8140" s="308"/>
    </row>
    <row r="8141" spans="34:38" ht="14.4">
      <c r="AH8141" s="306"/>
      <c r="AI8141" s="305"/>
      <c r="AJ8141" s="305"/>
      <c r="AK8141" s="307"/>
      <c r="AL8141" s="308"/>
    </row>
    <row r="8142" spans="34:38" ht="14.4">
      <c r="AH8142" s="306"/>
      <c r="AI8142" s="305"/>
      <c r="AJ8142" s="305"/>
      <c r="AK8142" s="307"/>
      <c r="AL8142" s="308"/>
    </row>
    <row r="8143" spans="34:38" ht="14.4">
      <c r="AH8143" s="306"/>
      <c r="AI8143" s="305"/>
      <c r="AJ8143" s="305"/>
      <c r="AK8143" s="307"/>
      <c r="AL8143" s="308"/>
    </row>
    <row r="8144" spans="34:38" ht="14.4">
      <c r="AH8144" s="306"/>
      <c r="AI8144" s="305"/>
      <c r="AJ8144" s="305"/>
      <c r="AK8144" s="307"/>
      <c r="AL8144" s="308"/>
    </row>
    <row r="8145" spans="34:38" ht="14.4">
      <c r="AH8145" s="306"/>
      <c r="AI8145" s="305"/>
      <c r="AJ8145" s="305"/>
      <c r="AK8145" s="307"/>
      <c r="AL8145" s="308"/>
    </row>
    <row r="8146" spans="34:38" ht="14.4">
      <c r="AH8146" s="306"/>
      <c r="AI8146" s="305"/>
      <c r="AJ8146" s="305"/>
      <c r="AK8146" s="307"/>
      <c r="AL8146" s="308"/>
    </row>
    <row r="8147" spans="34:38" ht="14.4">
      <c r="AH8147" s="306"/>
      <c r="AI8147" s="305"/>
      <c r="AJ8147" s="305"/>
      <c r="AK8147" s="307"/>
      <c r="AL8147" s="308"/>
    </row>
    <row r="8148" spans="34:38" ht="14.4">
      <c r="AH8148" s="306"/>
      <c r="AI8148" s="305"/>
      <c r="AJ8148" s="305"/>
      <c r="AK8148" s="307"/>
      <c r="AL8148" s="308"/>
    </row>
    <row r="8149" spans="34:38" ht="14.4">
      <c r="AH8149" s="306"/>
      <c r="AI8149" s="305"/>
      <c r="AJ8149" s="305"/>
      <c r="AK8149" s="307"/>
      <c r="AL8149" s="308"/>
    </row>
    <row r="8150" spans="34:38" ht="14.4">
      <c r="AH8150" s="306"/>
      <c r="AI8150" s="305"/>
      <c r="AJ8150" s="305"/>
      <c r="AK8150" s="307"/>
      <c r="AL8150" s="308"/>
    </row>
    <row r="8151" spans="34:38" ht="14.4">
      <c r="AH8151" s="306"/>
      <c r="AI8151" s="305"/>
      <c r="AJ8151" s="305"/>
      <c r="AK8151" s="307"/>
      <c r="AL8151" s="308"/>
    </row>
    <row r="8152" spans="34:38" ht="14.4">
      <c r="AH8152" s="306"/>
      <c r="AI8152" s="305"/>
      <c r="AJ8152" s="305"/>
      <c r="AK8152" s="307"/>
      <c r="AL8152" s="308"/>
    </row>
    <row r="8153" spans="34:38" ht="14.4">
      <c r="AH8153" s="306"/>
      <c r="AI8153" s="305"/>
      <c r="AJ8153" s="305"/>
      <c r="AK8153" s="307"/>
      <c r="AL8153" s="308"/>
    </row>
    <row r="8154" spans="34:38" ht="14.4">
      <c r="AH8154" s="306"/>
      <c r="AI8154" s="305"/>
      <c r="AJ8154" s="305"/>
      <c r="AK8154" s="307"/>
      <c r="AL8154" s="308"/>
    </row>
    <row r="8155" spans="34:38" ht="14.4">
      <c r="AH8155" s="306"/>
      <c r="AI8155" s="305"/>
      <c r="AJ8155" s="305"/>
      <c r="AK8155" s="307"/>
      <c r="AL8155" s="308"/>
    </row>
    <row r="8156" spans="34:38" ht="14.4">
      <c r="AH8156" s="306"/>
      <c r="AI8156" s="305"/>
      <c r="AJ8156" s="305"/>
      <c r="AK8156" s="307"/>
      <c r="AL8156" s="308"/>
    </row>
    <row r="8157" spans="34:38" ht="14.4">
      <c r="AH8157" s="306"/>
      <c r="AI8157" s="305"/>
      <c r="AJ8157" s="305"/>
      <c r="AK8157" s="307"/>
      <c r="AL8157" s="308"/>
    </row>
    <row r="8158" spans="34:38" ht="14.4">
      <c r="AH8158" s="306"/>
      <c r="AI8158" s="305"/>
      <c r="AJ8158" s="305"/>
      <c r="AK8158" s="307"/>
      <c r="AL8158" s="308"/>
    </row>
    <row r="8159" spans="34:38" ht="14.4">
      <c r="AH8159" s="306"/>
      <c r="AI8159" s="305"/>
      <c r="AJ8159" s="305"/>
      <c r="AK8159" s="307"/>
      <c r="AL8159" s="308"/>
    </row>
    <row r="8160" spans="34:38" ht="14.4">
      <c r="AH8160" s="306"/>
      <c r="AI8160" s="305"/>
      <c r="AJ8160" s="305"/>
      <c r="AK8160" s="307"/>
      <c r="AL8160" s="308"/>
    </row>
    <row r="8161" spans="34:38" ht="14.4">
      <c r="AH8161" s="306"/>
      <c r="AI8161" s="305"/>
      <c r="AJ8161" s="305"/>
      <c r="AK8161" s="307"/>
      <c r="AL8161" s="308"/>
    </row>
    <row r="8162" spans="34:38" ht="14.4">
      <c r="AH8162" s="306"/>
      <c r="AI8162" s="305"/>
      <c r="AJ8162" s="305"/>
      <c r="AK8162" s="307"/>
      <c r="AL8162" s="308"/>
    </row>
    <row r="8163" spans="34:38" ht="14.4">
      <c r="AH8163" s="306"/>
      <c r="AI8163" s="305"/>
      <c r="AJ8163" s="305"/>
      <c r="AK8163" s="307"/>
      <c r="AL8163" s="308"/>
    </row>
    <row r="8164" spans="34:38" ht="14.4">
      <c r="AH8164" s="306"/>
      <c r="AI8164" s="305"/>
      <c r="AJ8164" s="305"/>
      <c r="AK8164" s="307"/>
      <c r="AL8164" s="308"/>
    </row>
    <row r="8165" spans="34:38" ht="14.4">
      <c r="AH8165" s="306"/>
      <c r="AI8165" s="305"/>
      <c r="AJ8165" s="305"/>
      <c r="AK8165" s="307"/>
      <c r="AL8165" s="308"/>
    </row>
    <row r="8166" spans="34:38" ht="14.4">
      <c r="AH8166" s="306"/>
      <c r="AI8166" s="305"/>
      <c r="AJ8166" s="305"/>
      <c r="AK8166" s="307"/>
      <c r="AL8166" s="308"/>
    </row>
    <row r="8167" spans="34:38" ht="14.4">
      <c r="AH8167" s="306"/>
      <c r="AI8167" s="305"/>
      <c r="AJ8167" s="305"/>
      <c r="AK8167" s="307"/>
      <c r="AL8167" s="308"/>
    </row>
    <row r="8168" spans="34:38" ht="14.4">
      <c r="AH8168" s="306"/>
      <c r="AI8168" s="305"/>
      <c r="AJ8168" s="305"/>
      <c r="AK8168" s="307"/>
      <c r="AL8168" s="308"/>
    </row>
    <row r="8169" spans="34:38" ht="14.4">
      <c r="AH8169" s="306"/>
      <c r="AI8169" s="305"/>
      <c r="AJ8169" s="305"/>
      <c r="AK8169" s="307"/>
      <c r="AL8169" s="308"/>
    </row>
    <row r="8170" spans="34:38" ht="14.4">
      <c r="AH8170" s="306"/>
      <c r="AI8170" s="305"/>
      <c r="AJ8170" s="305"/>
      <c r="AK8170" s="307"/>
      <c r="AL8170" s="308"/>
    </row>
    <row r="8171" spans="34:38" ht="14.4">
      <c r="AH8171" s="306"/>
      <c r="AI8171" s="305"/>
      <c r="AJ8171" s="305"/>
      <c r="AK8171" s="307"/>
      <c r="AL8171" s="308"/>
    </row>
    <row r="8172" spans="34:38" ht="14.4">
      <c r="AH8172" s="306"/>
      <c r="AI8172" s="305"/>
      <c r="AJ8172" s="305"/>
      <c r="AK8172" s="307"/>
      <c r="AL8172" s="308"/>
    </row>
    <row r="8173" spans="34:38" ht="14.4">
      <c r="AH8173" s="306"/>
      <c r="AI8173" s="305"/>
      <c r="AJ8173" s="305"/>
      <c r="AK8173" s="307"/>
      <c r="AL8173" s="308"/>
    </row>
    <row r="8174" spans="34:38" ht="14.4">
      <c r="AH8174" s="306"/>
      <c r="AI8174" s="305"/>
      <c r="AJ8174" s="305"/>
      <c r="AK8174" s="307"/>
      <c r="AL8174" s="308"/>
    </row>
    <row r="8175" spans="34:38" ht="14.4">
      <c r="AH8175" s="306"/>
      <c r="AI8175" s="305"/>
      <c r="AJ8175" s="305"/>
      <c r="AK8175" s="307"/>
      <c r="AL8175" s="308"/>
    </row>
    <row r="8176" spans="34:38" ht="14.4">
      <c r="AH8176" s="306"/>
      <c r="AI8176" s="305"/>
      <c r="AJ8176" s="305"/>
      <c r="AK8176" s="307"/>
      <c r="AL8176" s="308"/>
    </row>
    <row r="8177" spans="34:38" ht="14.4">
      <c r="AH8177" s="306"/>
      <c r="AI8177" s="305"/>
      <c r="AJ8177" s="305"/>
      <c r="AK8177" s="307"/>
      <c r="AL8177" s="308"/>
    </row>
    <row r="8178" spans="34:38" ht="14.4">
      <c r="AH8178" s="306"/>
      <c r="AI8178" s="305"/>
      <c r="AJ8178" s="305"/>
      <c r="AK8178" s="307"/>
      <c r="AL8178" s="308"/>
    </row>
    <row r="8179" spans="34:38" ht="14.4">
      <c r="AH8179" s="306"/>
      <c r="AI8179" s="305"/>
      <c r="AJ8179" s="305"/>
      <c r="AK8179" s="307"/>
      <c r="AL8179" s="308"/>
    </row>
    <row r="8180" spans="34:38" ht="14.4">
      <c r="AH8180" s="306"/>
      <c r="AI8180" s="305"/>
      <c r="AJ8180" s="305"/>
      <c r="AK8180" s="307"/>
      <c r="AL8180" s="308"/>
    </row>
    <row r="8181" spans="34:38" ht="14.4">
      <c r="AH8181" s="306"/>
      <c r="AI8181" s="305"/>
      <c r="AJ8181" s="305"/>
      <c r="AK8181" s="307"/>
      <c r="AL8181" s="308"/>
    </row>
    <row r="8182" spans="34:38" ht="14.4">
      <c r="AH8182" s="306"/>
      <c r="AI8182" s="305"/>
      <c r="AJ8182" s="305"/>
      <c r="AK8182" s="307"/>
      <c r="AL8182" s="308"/>
    </row>
    <row r="8183" spans="34:38" ht="14.4">
      <c r="AH8183" s="306"/>
      <c r="AI8183" s="305"/>
      <c r="AJ8183" s="305"/>
      <c r="AK8183" s="307"/>
      <c r="AL8183" s="308"/>
    </row>
    <row r="8184" spans="34:38" ht="14.4">
      <c r="AH8184" s="306"/>
      <c r="AI8184" s="305"/>
      <c r="AJ8184" s="305"/>
      <c r="AK8184" s="307"/>
      <c r="AL8184" s="308"/>
    </row>
    <row r="8185" spans="34:38" ht="14.4">
      <c r="AH8185" s="306"/>
      <c r="AI8185" s="305"/>
      <c r="AJ8185" s="305"/>
      <c r="AK8185" s="307"/>
      <c r="AL8185" s="308"/>
    </row>
    <row r="8186" spans="34:38" ht="14.4">
      <c r="AH8186" s="306"/>
      <c r="AI8186" s="305"/>
      <c r="AJ8186" s="305"/>
      <c r="AK8186" s="307"/>
      <c r="AL8186" s="308"/>
    </row>
    <row r="8187" spans="34:38" ht="14.4">
      <c r="AH8187" s="306"/>
      <c r="AI8187" s="305"/>
      <c r="AJ8187" s="305"/>
      <c r="AK8187" s="307"/>
      <c r="AL8187" s="308"/>
    </row>
    <row r="8188" spans="34:38" ht="14.4">
      <c r="AH8188" s="306"/>
      <c r="AI8188" s="305"/>
      <c r="AJ8188" s="305"/>
      <c r="AK8188" s="307"/>
      <c r="AL8188" s="308"/>
    </row>
    <row r="8189" spans="34:38" ht="14.4">
      <c r="AH8189" s="306"/>
      <c r="AI8189" s="305"/>
      <c r="AJ8189" s="305"/>
      <c r="AK8189" s="307"/>
      <c r="AL8189" s="308"/>
    </row>
    <row r="8190" spans="34:38" ht="14.4">
      <c r="AH8190" s="306"/>
      <c r="AI8190" s="305"/>
      <c r="AJ8190" s="305"/>
      <c r="AK8190" s="307"/>
      <c r="AL8190" s="308"/>
    </row>
    <row r="8191" spans="34:38" ht="14.4">
      <c r="AH8191" s="306"/>
      <c r="AI8191" s="305"/>
      <c r="AJ8191" s="305"/>
      <c r="AK8191" s="307"/>
      <c r="AL8191" s="308"/>
    </row>
    <row r="8192" spans="34:38" ht="14.4">
      <c r="AH8192" s="306"/>
      <c r="AI8192" s="305"/>
      <c r="AJ8192" s="305"/>
      <c r="AK8192" s="307"/>
      <c r="AL8192" s="308"/>
    </row>
    <row r="8193" spans="34:38" ht="14.4">
      <c r="AH8193" s="306"/>
      <c r="AI8193" s="305"/>
      <c r="AJ8193" s="305"/>
      <c r="AK8193" s="307"/>
      <c r="AL8193" s="308"/>
    </row>
    <row r="8194" spans="34:38" ht="14.4">
      <c r="AH8194" s="306"/>
      <c r="AI8194" s="305"/>
      <c r="AJ8194" s="305"/>
      <c r="AK8194" s="307"/>
      <c r="AL8194" s="308"/>
    </row>
    <row r="8195" spans="34:38" ht="14.4">
      <c r="AH8195" s="306"/>
      <c r="AI8195" s="305"/>
      <c r="AJ8195" s="305"/>
      <c r="AK8195" s="307"/>
      <c r="AL8195" s="308"/>
    </row>
    <row r="8196" spans="34:38" ht="14.4">
      <c r="AH8196" s="306"/>
      <c r="AI8196" s="305"/>
      <c r="AJ8196" s="305"/>
      <c r="AK8196" s="307"/>
      <c r="AL8196" s="308"/>
    </row>
    <row r="8197" spans="34:38" ht="14.4">
      <c r="AH8197" s="306"/>
      <c r="AI8197" s="305"/>
      <c r="AJ8197" s="305"/>
      <c r="AK8197" s="307"/>
      <c r="AL8197" s="308"/>
    </row>
    <row r="8198" spans="34:38" ht="14.4">
      <c r="AH8198" s="306"/>
      <c r="AI8198" s="305"/>
      <c r="AJ8198" s="305"/>
      <c r="AK8198" s="307"/>
      <c r="AL8198" s="308"/>
    </row>
    <row r="8199" spans="34:38" ht="14.4">
      <c r="AH8199" s="306"/>
      <c r="AI8199" s="305"/>
      <c r="AJ8199" s="305"/>
      <c r="AK8199" s="307"/>
      <c r="AL8199" s="308"/>
    </row>
    <row r="8200" spans="34:38" ht="14.4">
      <c r="AH8200" s="306"/>
      <c r="AI8200" s="305"/>
      <c r="AJ8200" s="305"/>
      <c r="AK8200" s="307"/>
      <c r="AL8200" s="308"/>
    </row>
    <row r="8201" spans="34:38" ht="14.4">
      <c r="AH8201" s="306"/>
      <c r="AI8201" s="305"/>
      <c r="AJ8201" s="305"/>
      <c r="AK8201" s="307"/>
      <c r="AL8201" s="308"/>
    </row>
    <row r="8202" spans="34:38" ht="14.4">
      <c r="AH8202" s="306"/>
      <c r="AI8202" s="305"/>
      <c r="AJ8202" s="305"/>
      <c r="AK8202" s="307"/>
      <c r="AL8202" s="308"/>
    </row>
    <row r="8203" spans="34:38" ht="14.4">
      <c r="AH8203" s="306"/>
      <c r="AI8203" s="305"/>
      <c r="AJ8203" s="305"/>
      <c r="AK8203" s="307"/>
      <c r="AL8203" s="308"/>
    </row>
    <row r="8204" spans="34:38" ht="14.4">
      <c r="AH8204" s="306"/>
      <c r="AI8204" s="305"/>
      <c r="AJ8204" s="305"/>
      <c r="AK8204" s="307"/>
      <c r="AL8204" s="308"/>
    </row>
    <row r="8205" spans="34:38" ht="14.4">
      <c r="AH8205" s="306"/>
      <c r="AI8205" s="305"/>
      <c r="AJ8205" s="305"/>
      <c r="AK8205" s="307"/>
      <c r="AL8205" s="308"/>
    </row>
    <row r="8206" spans="34:38" ht="14.4">
      <c r="AH8206" s="306"/>
      <c r="AI8206" s="305"/>
      <c r="AJ8206" s="305"/>
      <c r="AK8206" s="307"/>
      <c r="AL8206" s="308"/>
    </row>
    <row r="8207" spans="34:38" ht="14.4">
      <c r="AH8207" s="306"/>
      <c r="AI8207" s="305"/>
      <c r="AJ8207" s="305"/>
      <c r="AK8207" s="307"/>
      <c r="AL8207" s="308"/>
    </row>
    <row r="8208" spans="34:38" ht="14.4">
      <c r="AH8208" s="306"/>
      <c r="AI8208" s="305"/>
      <c r="AJ8208" s="305"/>
      <c r="AK8208" s="307"/>
      <c r="AL8208" s="308"/>
    </row>
    <row r="8209" spans="34:38" ht="14.4">
      <c r="AH8209" s="306"/>
      <c r="AI8209" s="305"/>
      <c r="AJ8209" s="305"/>
      <c r="AK8209" s="307"/>
      <c r="AL8209" s="308"/>
    </row>
    <row r="8210" spans="34:38" ht="14.4">
      <c r="AH8210" s="306"/>
      <c r="AI8210" s="305"/>
      <c r="AJ8210" s="305"/>
      <c r="AK8210" s="307"/>
      <c r="AL8210" s="308"/>
    </row>
    <row r="8211" spans="34:38" ht="14.4">
      <c r="AH8211" s="306"/>
      <c r="AI8211" s="305"/>
      <c r="AJ8211" s="305"/>
      <c r="AK8211" s="307"/>
      <c r="AL8211" s="308"/>
    </row>
    <row r="8212" spans="34:38" ht="14.4">
      <c r="AH8212" s="306"/>
      <c r="AI8212" s="305"/>
      <c r="AJ8212" s="305"/>
      <c r="AK8212" s="307"/>
      <c r="AL8212" s="308"/>
    </row>
    <row r="8213" spans="34:38" ht="14.4">
      <c r="AH8213" s="306"/>
      <c r="AI8213" s="305"/>
      <c r="AJ8213" s="305"/>
      <c r="AK8213" s="307"/>
      <c r="AL8213" s="308"/>
    </row>
    <row r="8214" spans="34:38" ht="14.4">
      <c r="AH8214" s="306"/>
      <c r="AI8214" s="305"/>
      <c r="AJ8214" s="305"/>
      <c r="AK8214" s="307"/>
      <c r="AL8214" s="308"/>
    </row>
    <row r="8215" spans="34:38" ht="14.4">
      <c r="AH8215" s="306"/>
      <c r="AI8215" s="305"/>
      <c r="AJ8215" s="305"/>
      <c r="AK8215" s="307"/>
      <c r="AL8215" s="308"/>
    </row>
    <row r="8216" spans="34:38" ht="14.4">
      <c r="AH8216" s="306"/>
      <c r="AI8216" s="305"/>
      <c r="AJ8216" s="305"/>
      <c r="AK8216" s="307"/>
      <c r="AL8216" s="308"/>
    </row>
    <row r="8217" spans="34:38" ht="14.4">
      <c r="AH8217" s="306"/>
      <c r="AI8217" s="305"/>
      <c r="AJ8217" s="305"/>
      <c r="AK8217" s="307"/>
      <c r="AL8217" s="308"/>
    </row>
    <row r="8218" spans="34:38" ht="14.4">
      <c r="AH8218" s="306"/>
      <c r="AI8218" s="305"/>
      <c r="AJ8218" s="305"/>
      <c r="AK8218" s="307"/>
      <c r="AL8218" s="308"/>
    </row>
    <row r="8219" spans="34:38" ht="14.4">
      <c r="AH8219" s="306"/>
      <c r="AI8219" s="305"/>
      <c r="AJ8219" s="305"/>
      <c r="AK8219" s="307"/>
      <c r="AL8219" s="308"/>
    </row>
    <row r="8220" spans="34:38" ht="14.4">
      <c r="AH8220" s="306"/>
      <c r="AI8220" s="305"/>
      <c r="AJ8220" s="305"/>
      <c r="AK8220" s="307"/>
      <c r="AL8220" s="308"/>
    </row>
    <row r="8221" spans="34:38" ht="14.4">
      <c r="AH8221" s="306"/>
      <c r="AI8221" s="305"/>
      <c r="AJ8221" s="305"/>
      <c r="AK8221" s="307"/>
      <c r="AL8221" s="308"/>
    </row>
    <row r="8222" spans="34:38" ht="14.4">
      <c r="AH8222" s="306"/>
      <c r="AI8222" s="305"/>
      <c r="AJ8222" s="305"/>
      <c r="AK8222" s="307"/>
      <c r="AL8222" s="308"/>
    </row>
    <row r="8223" spans="34:38" ht="14.4">
      <c r="AH8223" s="306"/>
      <c r="AI8223" s="305"/>
      <c r="AJ8223" s="305"/>
      <c r="AK8223" s="307"/>
      <c r="AL8223" s="308"/>
    </row>
    <row r="8224" spans="34:38" ht="14.4">
      <c r="AH8224" s="306"/>
      <c r="AI8224" s="305"/>
      <c r="AJ8224" s="305"/>
      <c r="AK8224" s="307"/>
      <c r="AL8224" s="308"/>
    </row>
    <row r="8225" spans="34:38" ht="14.4">
      <c r="AH8225" s="306"/>
      <c r="AI8225" s="305"/>
      <c r="AJ8225" s="305"/>
      <c r="AK8225" s="307"/>
      <c r="AL8225" s="308"/>
    </row>
    <row r="8226" spans="34:38" ht="14.4">
      <c r="AH8226" s="306"/>
      <c r="AI8226" s="305"/>
      <c r="AJ8226" s="305"/>
      <c r="AK8226" s="307"/>
      <c r="AL8226" s="308"/>
    </row>
    <row r="8227" spans="34:38" ht="14.4">
      <c r="AH8227" s="306"/>
      <c r="AI8227" s="305"/>
      <c r="AJ8227" s="305"/>
      <c r="AK8227" s="307"/>
      <c r="AL8227" s="308"/>
    </row>
    <row r="8228" spans="34:38" ht="14.4">
      <c r="AH8228" s="306"/>
      <c r="AI8228" s="305"/>
      <c r="AJ8228" s="305"/>
      <c r="AK8228" s="307"/>
      <c r="AL8228" s="308"/>
    </row>
    <row r="8229" spans="34:38" ht="14.4">
      <c r="AH8229" s="306"/>
      <c r="AI8229" s="305"/>
      <c r="AJ8229" s="305"/>
      <c r="AK8229" s="307"/>
      <c r="AL8229" s="308"/>
    </row>
    <row r="8230" spans="34:38" ht="14.4">
      <c r="AH8230" s="306"/>
      <c r="AI8230" s="305"/>
      <c r="AJ8230" s="305"/>
      <c r="AK8230" s="307"/>
      <c r="AL8230" s="308"/>
    </row>
    <row r="8231" spans="34:38" ht="14.4">
      <c r="AH8231" s="306"/>
      <c r="AI8231" s="305"/>
      <c r="AJ8231" s="305"/>
      <c r="AK8231" s="307"/>
      <c r="AL8231" s="308"/>
    </row>
    <row r="8232" spans="34:38" ht="14.4">
      <c r="AH8232" s="306"/>
      <c r="AI8232" s="305"/>
      <c r="AJ8232" s="305"/>
      <c r="AK8232" s="307"/>
      <c r="AL8232" s="308"/>
    </row>
    <row r="8233" spans="34:38" ht="14.4">
      <c r="AH8233" s="306"/>
      <c r="AI8233" s="305"/>
      <c r="AJ8233" s="305"/>
      <c r="AK8233" s="307"/>
      <c r="AL8233" s="308"/>
    </row>
    <row r="8234" spans="34:38" ht="14.4">
      <c r="AH8234" s="306"/>
      <c r="AI8234" s="305"/>
      <c r="AJ8234" s="305"/>
      <c r="AK8234" s="307"/>
      <c r="AL8234" s="308"/>
    </row>
    <row r="8235" spans="34:38" ht="14.4">
      <c r="AH8235" s="306"/>
      <c r="AI8235" s="305"/>
      <c r="AJ8235" s="305"/>
      <c r="AK8235" s="307"/>
      <c r="AL8235" s="308"/>
    </row>
    <row r="8236" spans="34:38" ht="14.4">
      <c r="AH8236" s="306"/>
      <c r="AI8236" s="305"/>
      <c r="AJ8236" s="305"/>
      <c r="AK8236" s="307"/>
      <c r="AL8236" s="308"/>
    </row>
    <row r="8237" spans="34:38" ht="14.4">
      <c r="AH8237" s="306"/>
      <c r="AI8237" s="305"/>
      <c r="AJ8237" s="305"/>
      <c r="AK8237" s="307"/>
      <c r="AL8237" s="308"/>
    </row>
    <row r="8238" spans="34:38" ht="14.4">
      <c r="AH8238" s="306"/>
      <c r="AI8238" s="305"/>
      <c r="AJ8238" s="305"/>
      <c r="AK8238" s="307"/>
      <c r="AL8238" s="308"/>
    </row>
    <row r="8239" spans="34:38" ht="14.4">
      <c r="AH8239" s="306"/>
      <c r="AI8239" s="305"/>
      <c r="AJ8239" s="305"/>
      <c r="AK8239" s="307"/>
      <c r="AL8239" s="308"/>
    </row>
    <row r="8240" spans="34:38" ht="14.4">
      <c r="AH8240" s="306"/>
      <c r="AI8240" s="305"/>
      <c r="AJ8240" s="305"/>
      <c r="AK8240" s="307"/>
      <c r="AL8240" s="308"/>
    </row>
    <row r="8241" spans="34:38" ht="14.4">
      <c r="AH8241" s="306"/>
      <c r="AI8241" s="305"/>
      <c r="AJ8241" s="305"/>
      <c r="AK8241" s="307"/>
      <c r="AL8241" s="308"/>
    </row>
    <row r="8242" spans="34:38" ht="14.4">
      <c r="AH8242" s="306"/>
      <c r="AI8242" s="305"/>
      <c r="AJ8242" s="305"/>
      <c r="AK8242" s="307"/>
      <c r="AL8242" s="308"/>
    </row>
    <row r="8243" spans="34:38" ht="14.4">
      <c r="AH8243" s="306"/>
      <c r="AI8243" s="305"/>
      <c r="AJ8243" s="305"/>
      <c r="AK8243" s="307"/>
      <c r="AL8243" s="308"/>
    </row>
    <row r="8244" spans="34:38" ht="14.4">
      <c r="AH8244" s="306"/>
      <c r="AI8244" s="305"/>
      <c r="AJ8244" s="305"/>
      <c r="AK8244" s="307"/>
      <c r="AL8244" s="308"/>
    </row>
    <row r="8245" spans="34:38" ht="14.4">
      <c r="AH8245" s="306"/>
      <c r="AI8245" s="305"/>
      <c r="AJ8245" s="305"/>
      <c r="AK8245" s="307"/>
      <c r="AL8245" s="308"/>
    </row>
    <row r="8246" spans="34:38" ht="14.4">
      <c r="AH8246" s="306"/>
      <c r="AI8246" s="305"/>
      <c r="AJ8246" s="305"/>
      <c r="AK8246" s="307"/>
      <c r="AL8246" s="308"/>
    </row>
    <row r="8247" spans="34:38" ht="14.4">
      <c r="AH8247" s="306"/>
      <c r="AI8247" s="305"/>
      <c r="AJ8247" s="305"/>
      <c r="AK8247" s="307"/>
      <c r="AL8247" s="308"/>
    </row>
    <row r="8248" spans="34:38" ht="14.4">
      <c r="AH8248" s="306"/>
      <c r="AI8248" s="305"/>
      <c r="AJ8248" s="305"/>
      <c r="AK8248" s="307"/>
      <c r="AL8248" s="308"/>
    </row>
    <row r="8249" spans="34:38" ht="14.4">
      <c r="AH8249" s="306"/>
      <c r="AI8249" s="305"/>
      <c r="AJ8249" s="305"/>
      <c r="AK8249" s="307"/>
      <c r="AL8249" s="308"/>
    </row>
    <row r="8250" spans="34:38" ht="14.4">
      <c r="AH8250" s="306"/>
      <c r="AI8250" s="305"/>
      <c r="AJ8250" s="305"/>
      <c r="AK8250" s="307"/>
      <c r="AL8250" s="308"/>
    </row>
    <row r="8251" spans="34:38" ht="14.4">
      <c r="AH8251" s="306"/>
      <c r="AI8251" s="305"/>
      <c r="AJ8251" s="305"/>
      <c r="AK8251" s="307"/>
      <c r="AL8251" s="308"/>
    </row>
    <row r="8252" spans="34:38" ht="14.4">
      <c r="AH8252" s="306"/>
      <c r="AI8252" s="305"/>
      <c r="AJ8252" s="305"/>
      <c r="AK8252" s="307"/>
      <c r="AL8252" s="308"/>
    </row>
    <row r="8253" spans="34:38" ht="14.4">
      <c r="AH8253" s="306"/>
      <c r="AI8253" s="305"/>
      <c r="AJ8253" s="305"/>
      <c r="AK8253" s="307"/>
      <c r="AL8253" s="308"/>
    </row>
    <row r="8254" spans="34:38" ht="14.4">
      <c r="AH8254" s="306"/>
      <c r="AI8254" s="305"/>
      <c r="AJ8254" s="305"/>
      <c r="AK8254" s="307"/>
      <c r="AL8254" s="308"/>
    </row>
    <row r="8255" spans="34:38" ht="14.4">
      <c r="AH8255" s="306"/>
      <c r="AI8255" s="305"/>
      <c r="AJ8255" s="305"/>
      <c r="AK8255" s="307"/>
      <c r="AL8255" s="308"/>
    </row>
    <row r="8256" spans="34:38" ht="14.4">
      <c r="AH8256" s="306"/>
      <c r="AI8256" s="305"/>
      <c r="AJ8256" s="305"/>
      <c r="AK8256" s="307"/>
      <c r="AL8256" s="308"/>
    </row>
    <row r="8257" spans="34:38" ht="14.4">
      <c r="AH8257" s="306"/>
      <c r="AI8257" s="305"/>
      <c r="AJ8257" s="305"/>
      <c r="AK8257" s="307"/>
      <c r="AL8257" s="308"/>
    </row>
    <row r="8258" spans="34:38" ht="14.4">
      <c r="AH8258" s="306"/>
      <c r="AI8258" s="305"/>
      <c r="AJ8258" s="305"/>
      <c r="AK8258" s="307"/>
      <c r="AL8258" s="308"/>
    </row>
    <row r="8259" spans="34:38" ht="14.4">
      <c r="AH8259" s="306"/>
      <c r="AI8259" s="305"/>
      <c r="AJ8259" s="305"/>
      <c r="AK8259" s="307"/>
      <c r="AL8259" s="308"/>
    </row>
    <row r="8260" spans="34:38" ht="14.4">
      <c r="AH8260" s="306"/>
      <c r="AI8260" s="305"/>
      <c r="AJ8260" s="305"/>
      <c r="AK8260" s="307"/>
      <c r="AL8260" s="308"/>
    </row>
    <row r="8261" spans="34:38" ht="14.4">
      <c r="AH8261" s="306"/>
      <c r="AI8261" s="305"/>
      <c r="AJ8261" s="305"/>
      <c r="AK8261" s="307"/>
      <c r="AL8261" s="308"/>
    </row>
    <row r="8262" spans="34:38" ht="14.4">
      <c r="AH8262" s="306"/>
      <c r="AI8262" s="305"/>
      <c r="AJ8262" s="305"/>
      <c r="AK8262" s="307"/>
      <c r="AL8262" s="308"/>
    </row>
    <row r="8263" spans="34:38" ht="14.4">
      <c r="AH8263" s="306"/>
      <c r="AI8263" s="305"/>
      <c r="AJ8263" s="305"/>
      <c r="AK8263" s="307"/>
      <c r="AL8263" s="308"/>
    </row>
    <row r="8264" spans="34:38" ht="14.4">
      <c r="AH8264" s="306"/>
      <c r="AI8264" s="305"/>
      <c r="AJ8264" s="305"/>
      <c r="AK8264" s="307"/>
      <c r="AL8264" s="308"/>
    </row>
    <row r="8265" spans="34:38" ht="14.4">
      <c r="AH8265" s="306"/>
      <c r="AI8265" s="305"/>
      <c r="AJ8265" s="305"/>
      <c r="AK8265" s="307"/>
      <c r="AL8265" s="308"/>
    </row>
    <row r="8266" spans="34:38" ht="14.4">
      <c r="AH8266" s="306"/>
      <c r="AI8266" s="305"/>
      <c r="AJ8266" s="305"/>
      <c r="AK8266" s="307"/>
      <c r="AL8266" s="308"/>
    </row>
    <row r="8267" spans="34:38" ht="14.4">
      <c r="AH8267" s="306"/>
      <c r="AI8267" s="305"/>
      <c r="AJ8267" s="305"/>
      <c r="AK8267" s="307"/>
      <c r="AL8267" s="308"/>
    </row>
    <row r="8268" spans="34:38" ht="14.4">
      <c r="AH8268" s="306"/>
      <c r="AI8268" s="305"/>
      <c r="AJ8268" s="305"/>
      <c r="AK8268" s="307"/>
      <c r="AL8268" s="308"/>
    </row>
    <row r="8269" spans="34:38" ht="14.4">
      <c r="AH8269" s="306"/>
      <c r="AI8269" s="305"/>
      <c r="AJ8269" s="305"/>
      <c r="AK8269" s="307"/>
      <c r="AL8269" s="308"/>
    </row>
    <row r="8270" spans="34:38" ht="14.4">
      <c r="AH8270" s="306"/>
      <c r="AI8270" s="305"/>
      <c r="AJ8270" s="305"/>
      <c r="AK8270" s="307"/>
      <c r="AL8270" s="308"/>
    </row>
    <row r="8271" spans="34:38" ht="14.4">
      <c r="AH8271" s="306"/>
      <c r="AI8271" s="305"/>
      <c r="AJ8271" s="305"/>
      <c r="AK8271" s="307"/>
      <c r="AL8271" s="308"/>
    </row>
    <row r="8272" spans="34:38" ht="14.4">
      <c r="AH8272" s="306"/>
      <c r="AI8272" s="305"/>
      <c r="AJ8272" s="305"/>
      <c r="AK8272" s="307"/>
      <c r="AL8272" s="308"/>
    </row>
    <row r="8273" spans="34:38" ht="14.4">
      <c r="AH8273" s="306"/>
      <c r="AI8273" s="305"/>
      <c r="AJ8273" s="305"/>
      <c r="AK8273" s="307"/>
      <c r="AL8273" s="308"/>
    </row>
    <row r="8274" spans="34:38" ht="14.4">
      <c r="AH8274" s="306"/>
      <c r="AI8274" s="305"/>
      <c r="AJ8274" s="305"/>
      <c r="AK8274" s="307"/>
      <c r="AL8274" s="308"/>
    </row>
    <row r="8275" spans="34:38" ht="14.4">
      <c r="AH8275" s="306"/>
      <c r="AI8275" s="305"/>
      <c r="AJ8275" s="305"/>
      <c r="AK8275" s="307"/>
      <c r="AL8275" s="308"/>
    </row>
    <row r="8276" spans="34:38" ht="14.4">
      <c r="AH8276" s="306"/>
      <c r="AI8276" s="305"/>
      <c r="AJ8276" s="305"/>
      <c r="AK8276" s="307"/>
      <c r="AL8276" s="308"/>
    </row>
    <row r="8277" spans="34:38" ht="14.4">
      <c r="AH8277" s="306"/>
      <c r="AI8277" s="305"/>
      <c r="AJ8277" s="305"/>
      <c r="AK8277" s="307"/>
      <c r="AL8277" s="308"/>
    </row>
    <row r="8278" spans="34:38" ht="14.4">
      <c r="AH8278" s="306"/>
      <c r="AI8278" s="305"/>
      <c r="AJ8278" s="305"/>
      <c r="AK8278" s="307"/>
      <c r="AL8278" s="308"/>
    </row>
    <row r="8279" spans="34:38" ht="14.4">
      <c r="AH8279" s="306"/>
      <c r="AI8279" s="305"/>
      <c r="AJ8279" s="305"/>
      <c r="AK8279" s="307"/>
      <c r="AL8279" s="308"/>
    </row>
    <row r="8280" spans="34:38" ht="14.4">
      <c r="AH8280" s="306"/>
      <c r="AI8280" s="305"/>
      <c r="AJ8280" s="305"/>
      <c r="AK8280" s="307"/>
      <c r="AL8280" s="308"/>
    </row>
    <row r="8281" spans="34:38" ht="14.4">
      <c r="AH8281" s="306"/>
      <c r="AI8281" s="305"/>
      <c r="AJ8281" s="305"/>
      <c r="AK8281" s="307"/>
      <c r="AL8281" s="308"/>
    </row>
    <row r="8282" spans="34:38" ht="14.4">
      <c r="AH8282" s="306"/>
      <c r="AI8282" s="305"/>
      <c r="AJ8282" s="305"/>
      <c r="AK8282" s="307"/>
      <c r="AL8282" s="308"/>
    </row>
    <row r="8283" spans="34:38" ht="14.4">
      <c r="AH8283" s="306"/>
      <c r="AI8283" s="305"/>
      <c r="AJ8283" s="305"/>
      <c r="AK8283" s="307"/>
      <c r="AL8283" s="308"/>
    </row>
    <row r="8284" spans="34:38" ht="14.4">
      <c r="AH8284" s="306"/>
      <c r="AI8284" s="305"/>
      <c r="AJ8284" s="305"/>
      <c r="AK8284" s="307"/>
      <c r="AL8284" s="308"/>
    </row>
    <row r="8285" spans="34:38" ht="14.4">
      <c r="AH8285" s="306"/>
      <c r="AI8285" s="305"/>
      <c r="AJ8285" s="305"/>
      <c r="AK8285" s="307"/>
      <c r="AL8285" s="308"/>
    </row>
    <row r="8286" spans="34:38" ht="14.4">
      <c r="AH8286" s="306"/>
      <c r="AI8286" s="305"/>
      <c r="AJ8286" s="305"/>
      <c r="AK8286" s="307"/>
      <c r="AL8286" s="308"/>
    </row>
    <row r="8287" spans="34:38" ht="14.4">
      <c r="AH8287" s="306"/>
      <c r="AI8287" s="305"/>
      <c r="AJ8287" s="305"/>
      <c r="AK8287" s="307"/>
      <c r="AL8287" s="308"/>
    </row>
    <row r="8288" spans="34:38" ht="14.4">
      <c r="AH8288" s="306"/>
      <c r="AI8288" s="305"/>
      <c r="AJ8288" s="305"/>
      <c r="AK8288" s="307"/>
      <c r="AL8288" s="308"/>
    </row>
    <row r="8289" spans="34:38" ht="14.4">
      <c r="AH8289" s="306"/>
      <c r="AI8289" s="305"/>
      <c r="AJ8289" s="305"/>
      <c r="AK8289" s="307"/>
      <c r="AL8289" s="308"/>
    </row>
    <row r="8290" spans="34:38" ht="14.4">
      <c r="AH8290" s="306"/>
      <c r="AI8290" s="305"/>
      <c r="AJ8290" s="305"/>
      <c r="AK8290" s="307"/>
      <c r="AL8290" s="308"/>
    </row>
    <row r="8291" spans="34:38" ht="14.4">
      <c r="AH8291" s="306"/>
      <c r="AI8291" s="305"/>
      <c r="AJ8291" s="305"/>
      <c r="AK8291" s="307"/>
      <c r="AL8291" s="308"/>
    </row>
    <row r="8292" spans="34:38" ht="14.4">
      <c r="AH8292" s="306"/>
      <c r="AI8292" s="305"/>
      <c r="AJ8292" s="305"/>
      <c r="AK8292" s="307"/>
      <c r="AL8292" s="308"/>
    </row>
    <row r="8293" spans="34:38" ht="14.4">
      <c r="AH8293" s="306"/>
      <c r="AI8293" s="305"/>
      <c r="AJ8293" s="305"/>
      <c r="AK8293" s="307"/>
      <c r="AL8293" s="308"/>
    </row>
    <row r="8294" spans="34:38" ht="14.4">
      <c r="AH8294" s="306"/>
      <c r="AI8294" s="305"/>
      <c r="AJ8294" s="305"/>
      <c r="AK8294" s="307"/>
      <c r="AL8294" s="308"/>
    </row>
    <row r="8295" spans="34:38" ht="14.4">
      <c r="AH8295" s="306"/>
      <c r="AI8295" s="305"/>
      <c r="AJ8295" s="305"/>
      <c r="AK8295" s="307"/>
      <c r="AL8295" s="308"/>
    </row>
    <row r="8296" spans="34:38" ht="14.4">
      <c r="AH8296" s="306"/>
      <c r="AI8296" s="305"/>
      <c r="AJ8296" s="305"/>
      <c r="AK8296" s="307"/>
      <c r="AL8296" s="308"/>
    </row>
    <row r="8297" spans="34:38" ht="14.4">
      <c r="AH8297" s="306"/>
      <c r="AI8297" s="305"/>
      <c r="AJ8297" s="305"/>
      <c r="AK8297" s="307"/>
      <c r="AL8297" s="308"/>
    </row>
    <row r="8298" spans="34:38" ht="14.4">
      <c r="AH8298" s="306"/>
      <c r="AI8298" s="305"/>
      <c r="AJ8298" s="305"/>
      <c r="AK8298" s="307"/>
      <c r="AL8298" s="308"/>
    </row>
    <row r="8299" spans="34:38" ht="14.4">
      <c r="AH8299" s="306"/>
      <c r="AI8299" s="305"/>
      <c r="AJ8299" s="305"/>
      <c r="AK8299" s="307"/>
      <c r="AL8299" s="308"/>
    </row>
    <row r="8300" spans="34:38" ht="14.4">
      <c r="AH8300" s="306"/>
      <c r="AI8300" s="305"/>
      <c r="AJ8300" s="305"/>
      <c r="AK8300" s="307"/>
      <c r="AL8300" s="308"/>
    </row>
    <row r="8301" spans="34:38" ht="14.4">
      <c r="AH8301" s="306"/>
      <c r="AI8301" s="305"/>
      <c r="AJ8301" s="305"/>
      <c r="AK8301" s="307"/>
      <c r="AL8301" s="308"/>
    </row>
    <row r="8302" spans="34:38" ht="14.4">
      <c r="AH8302" s="306"/>
      <c r="AI8302" s="305"/>
      <c r="AJ8302" s="305"/>
      <c r="AK8302" s="307"/>
      <c r="AL8302" s="308"/>
    </row>
    <row r="8303" spans="34:38" ht="14.4">
      <c r="AH8303" s="306"/>
      <c r="AI8303" s="305"/>
      <c r="AJ8303" s="305"/>
      <c r="AK8303" s="307"/>
      <c r="AL8303" s="308"/>
    </row>
    <row r="8304" spans="34:38" ht="14.4">
      <c r="AH8304" s="306"/>
      <c r="AI8304" s="305"/>
      <c r="AJ8304" s="305"/>
      <c r="AK8304" s="307"/>
      <c r="AL8304" s="308"/>
    </row>
    <row r="8305" spans="34:38" ht="14.4">
      <c r="AH8305" s="306"/>
      <c r="AI8305" s="305"/>
      <c r="AJ8305" s="305"/>
      <c r="AK8305" s="307"/>
      <c r="AL8305" s="308"/>
    </row>
    <row r="8306" spans="34:38" ht="14.4">
      <c r="AH8306" s="306"/>
      <c r="AI8306" s="305"/>
      <c r="AJ8306" s="305"/>
      <c r="AK8306" s="307"/>
      <c r="AL8306" s="308"/>
    </row>
    <row r="8307" spans="34:38" ht="14.4">
      <c r="AH8307" s="306"/>
      <c r="AI8307" s="305"/>
      <c r="AJ8307" s="305"/>
      <c r="AK8307" s="307"/>
      <c r="AL8307" s="308"/>
    </row>
    <row r="8308" spans="34:38" ht="14.4">
      <c r="AH8308" s="306"/>
      <c r="AI8308" s="305"/>
      <c r="AJ8308" s="305"/>
      <c r="AK8308" s="307"/>
      <c r="AL8308" s="308"/>
    </row>
    <row r="8309" spans="34:38" ht="14.4">
      <c r="AH8309" s="306"/>
      <c r="AI8309" s="305"/>
      <c r="AJ8309" s="305"/>
      <c r="AK8309" s="307"/>
      <c r="AL8309" s="308"/>
    </row>
    <row r="8310" spans="34:38" ht="14.4">
      <c r="AH8310" s="306"/>
      <c r="AI8310" s="305"/>
      <c r="AJ8310" s="305"/>
      <c r="AK8310" s="307"/>
      <c r="AL8310" s="308"/>
    </row>
    <row r="8311" spans="34:38" ht="14.4">
      <c r="AH8311" s="306"/>
      <c r="AI8311" s="305"/>
      <c r="AJ8311" s="305"/>
      <c r="AK8311" s="307"/>
      <c r="AL8311" s="308"/>
    </row>
    <row r="8312" spans="34:38" ht="14.4">
      <c r="AH8312" s="306"/>
      <c r="AI8312" s="305"/>
      <c r="AJ8312" s="305"/>
      <c r="AK8312" s="307"/>
      <c r="AL8312" s="308"/>
    </row>
    <row r="8313" spans="34:38" ht="14.4">
      <c r="AH8313" s="306"/>
      <c r="AI8313" s="305"/>
      <c r="AJ8313" s="305"/>
      <c r="AK8313" s="307"/>
      <c r="AL8313" s="308"/>
    </row>
    <row r="8314" spans="34:38" ht="14.4">
      <c r="AH8314" s="306"/>
      <c r="AI8314" s="305"/>
      <c r="AJ8314" s="305"/>
      <c r="AK8314" s="307"/>
      <c r="AL8314" s="308"/>
    </row>
    <row r="8315" spans="34:38" ht="14.4">
      <c r="AH8315" s="306"/>
      <c r="AI8315" s="305"/>
      <c r="AJ8315" s="305"/>
      <c r="AK8315" s="307"/>
      <c r="AL8315" s="308"/>
    </row>
    <row r="8316" spans="34:38" ht="14.4">
      <c r="AH8316" s="306"/>
      <c r="AI8316" s="305"/>
      <c r="AJ8316" s="305"/>
      <c r="AK8316" s="307"/>
      <c r="AL8316" s="308"/>
    </row>
    <row r="8317" spans="34:38" ht="14.4">
      <c r="AH8317" s="306"/>
      <c r="AI8317" s="305"/>
      <c r="AJ8317" s="305"/>
      <c r="AK8317" s="307"/>
      <c r="AL8317" s="308"/>
    </row>
    <row r="8318" spans="34:38" ht="14.4">
      <c r="AH8318" s="306"/>
      <c r="AI8318" s="305"/>
      <c r="AJ8318" s="305"/>
      <c r="AK8318" s="307"/>
      <c r="AL8318" s="308"/>
    </row>
    <row r="8319" spans="34:38" ht="14.4">
      <c r="AH8319" s="306"/>
      <c r="AI8319" s="305"/>
      <c r="AJ8319" s="305"/>
      <c r="AK8319" s="307"/>
      <c r="AL8319" s="308"/>
    </row>
    <row r="8320" spans="34:38" ht="14.4">
      <c r="AH8320" s="306"/>
      <c r="AI8320" s="305"/>
      <c r="AJ8320" s="305"/>
      <c r="AK8320" s="307"/>
      <c r="AL8320" s="308"/>
    </row>
    <row r="8321" spans="34:38" ht="14.4">
      <c r="AH8321" s="306"/>
      <c r="AI8321" s="305"/>
      <c r="AJ8321" s="305"/>
      <c r="AK8321" s="307"/>
      <c r="AL8321" s="308"/>
    </row>
    <row r="8322" spans="34:38" ht="14.4">
      <c r="AH8322" s="306"/>
      <c r="AI8322" s="305"/>
      <c r="AJ8322" s="305"/>
      <c r="AK8322" s="307"/>
      <c r="AL8322" s="308"/>
    </row>
    <row r="8323" spans="34:38" ht="14.4">
      <c r="AH8323" s="306"/>
      <c r="AI8323" s="305"/>
      <c r="AJ8323" s="305"/>
      <c r="AK8323" s="307"/>
      <c r="AL8323" s="308"/>
    </row>
    <row r="8324" spans="34:38" ht="14.4">
      <c r="AH8324" s="306"/>
      <c r="AI8324" s="305"/>
      <c r="AJ8324" s="305"/>
      <c r="AK8324" s="307"/>
      <c r="AL8324" s="308"/>
    </row>
    <row r="8325" spans="34:38" ht="14.4">
      <c r="AH8325" s="306"/>
      <c r="AI8325" s="305"/>
      <c r="AJ8325" s="305"/>
      <c r="AK8325" s="307"/>
      <c r="AL8325" s="308"/>
    </row>
    <row r="8326" spans="34:38" ht="14.4">
      <c r="AH8326" s="306"/>
      <c r="AI8326" s="305"/>
      <c r="AJ8326" s="305"/>
      <c r="AK8326" s="307"/>
      <c r="AL8326" s="308"/>
    </row>
    <row r="8327" spans="34:38" ht="14.4">
      <c r="AH8327" s="306"/>
      <c r="AI8327" s="305"/>
      <c r="AJ8327" s="305"/>
      <c r="AK8327" s="307"/>
      <c r="AL8327" s="308"/>
    </row>
    <row r="8328" spans="34:38" ht="14.4">
      <c r="AH8328" s="306"/>
      <c r="AI8328" s="305"/>
      <c r="AJ8328" s="305"/>
      <c r="AK8328" s="307"/>
      <c r="AL8328" s="308"/>
    </row>
    <row r="8329" spans="34:38" ht="14.4">
      <c r="AH8329" s="306"/>
      <c r="AI8329" s="305"/>
      <c r="AJ8329" s="305"/>
      <c r="AK8329" s="307"/>
      <c r="AL8329" s="308"/>
    </row>
    <row r="8330" spans="34:38" ht="14.4">
      <c r="AH8330" s="306"/>
      <c r="AI8330" s="305"/>
      <c r="AJ8330" s="305"/>
      <c r="AK8330" s="307"/>
      <c r="AL8330" s="308"/>
    </row>
    <row r="8331" spans="34:38" ht="14.4">
      <c r="AH8331" s="306"/>
      <c r="AI8331" s="305"/>
      <c r="AJ8331" s="305"/>
      <c r="AK8331" s="307"/>
      <c r="AL8331" s="308"/>
    </row>
    <row r="8332" spans="34:38" ht="14.4">
      <c r="AH8332" s="306"/>
      <c r="AI8332" s="305"/>
      <c r="AJ8332" s="305"/>
      <c r="AK8332" s="307"/>
      <c r="AL8332" s="308"/>
    </row>
    <row r="8333" spans="34:38" ht="14.4">
      <c r="AH8333" s="306"/>
      <c r="AI8333" s="305"/>
      <c r="AJ8333" s="305"/>
      <c r="AK8333" s="307"/>
      <c r="AL8333" s="308"/>
    </row>
    <row r="8334" spans="34:38" ht="14.4">
      <c r="AH8334" s="306"/>
      <c r="AI8334" s="305"/>
      <c r="AJ8334" s="305"/>
      <c r="AK8334" s="307"/>
      <c r="AL8334" s="308"/>
    </row>
    <row r="8335" spans="34:38" ht="14.4">
      <c r="AH8335" s="306"/>
      <c r="AI8335" s="305"/>
      <c r="AJ8335" s="305"/>
      <c r="AK8335" s="307"/>
      <c r="AL8335" s="308"/>
    </row>
    <row r="8336" spans="34:38" ht="14.4">
      <c r="AH8336" s="306"/>
      <c r="AI8336" s="305"/>
      <c r="AJ8336" s="305"/>
      <c r="AK8336" s="307"/>
      <c r="AL8336" s="308"/>
    </row>
    <row r="8337" spans="34:38" ht="14.4">
      <c r="AH8337" s="306"/>
      <c r="AI8337" s="305"/>
      <c r="AJ8337" s="305"/>
      <c r="AK8337" s="307"/>
      <c r="AL8337" s="308"/>
    </row>
    <row r="8338" spans="34:38" ht="14.4">
      <c r="AH8338" s="306"/>
      <c r="AI8338" s="305"/>
      <c r="AJ8338" s="305"/>
      <c r="AK8338" s="307"/>
      <c r="AL8338" s="308"/>
    </row>
    <row r="8339" spans="34:38" ht="14.4">
      <c r="AH8339" s="306"/>
      <c r="AI8339" s="305"/>
      <c r="AJ8339" s="305"/>
      <c r="AK8339" s="307"/>
      <c r="AL8339" s="308"/>
    </row>
    <row r="8340" spans="34:38" ht="14.4">
      <c r="AH8340" s="306"/>
      <c r="AI8340" s="305"/>
      <c r="AJ8340" s="305"/>
      <c r="AK8340" s="307"/>
      <c r="AL8340" s="308"/>
    </row>
    <row r="8341" spans="34:38" ht="14.4">
      <c r="AH8341" s="306"/>
      <c r="AI8341" s="305"/>
      <c r="AJ8341" s="305"/>
      <c r="AK8341" s="307"/>
      <c r="AL8341" s="308"/>
    </row>
    <row r="8342" spans="34:38" ht="14.4">
      <c r="AH8342" s="306"/>
      <c r="AI8342" s="305"/>
      <c r="AJ8342" s="305"/>
      <c r="AK8342" s="307"/>
      <c r="AL8342" s="308"/>
    </row>
    <row r="8343" spans="34:38" ht="14.4">
      <c r="AH8343" s="306"/>
      <c r="AI8343" s="305"/>
      <c r="AJ8343" s="305"/>
      <c r="AK8343" s="307"/>
      <c r="AL8343" s="308"/>
    </row>
    <row r="8344" spans="34:38" ht="14.4">
      <c r="AH8344" s="306"/>
      <c r="AI8344" s="305"/>
      <c r="AJ8344" s="305"/>
      <c r="AK8344" s="307"/>
      <c r="AL8344" s="308"/>
    </row>
    <row r="8345" spans="34:38" ht="14.4">
      <c r="AH8345" s="306"/>
      <c r="AI8345" s="305"/>
      <c r="AJ8345" s="305"/>
      <c r="AK8345" s="307"/>
      <c r="AL8345" s="308"/>
    </row>
    <row r="8346" spans="34:38" ht="14.4">
      <c r="AH8346" s="306"/>
      <c r="AI8346" s="305"/>
      <c r="AJ8346" s="305"/>
      <c r="AK8346" s="307"/>
      <c r="AL8346" s="308"/>
    </row>
    <row r="8347" spans="34:38" ht="14.4">
      <c r="AH8347" s="306"/>
      <c r="AI8347" s="305"/>
      <c r="AJ8347" s="305"/>
      <c r="AK8347" s="307"/>
      <c r="AL8347" s="308"/>
    </row>
    <row r="8348" spans="34:38" ht="14.4">
      <c r="AH8348" s="306"/>
      <c r="AI8348" s="305"/>
      <c r="AJ8348" s="305"/>
      <c r="AK8348" s="307"/>
      <c r="AL8348" s="308"/>
    </row>
    <row r="8349" spans="34:38" ht="14.4">
      <c r="AH8349" s="306"/>
      <c r="AI8349" s="305"/>
      <c r="AJ8349" s="305"/>
      <c r="AK8349" s="307"/>
      <c r="AL8349" s="308"/>
    </row>
    <row r="8350" spans="34:38" ht="14.4">
      <c r="AH8350" s="306"/>
      <c r="AI8350" s="305"/>
      <c r="AJ8350" s="305"/>
      <c r="AK8350" s="307"/>
      <c r="AL8350" s="308"/>
    </row>
    <row r="8351" spans="34:38" ht="14.4">
      <c r="AH8351" s="306"/>
      <c r="AI8351" s="305"/>
      <c r="AJ8351" s="305"/>
      <c r="AK8351" s="307"/>
      <c r="AL8351" s="308"/>
    </row>
    <row r="8352" spans="34:38" ht="14.4">
      <c r="AH8352" s="306"/>
      <c r="AI8352" s="305"/>
      <c r="AJ8352" s="305"/>
      <c r="AK8352" s="307"/>
      <c r="AL8352" s="308"/>
    </row>
    <row r="8353" spans="34:38" ht="14.4">
      <c r="AH8353" s="306"/>
      <c r="AI8353" s="305"/>
      <c r="AJ8353" s="305"/>
      <c r="AK8353" s="307"/>
      <c r="AL8353" s="308"/>
    </row>
    <row r="8354" spans="34:38" ht="14.4">
      <c r="AH8354" s="306"/>
      <c r="AI8354" s="305"/>
      <c r="AJ8354" s="305"/>
      <c r="AK8354" s="307"/>
      <c r="AL8354" s="308"/>
    </row>
    <row r="8355" spans="34:38" ht="14.4">
      <c r="AH8355" s="306"/>
      <c r="AI8355" s="305"/>
      <c r="AJ8355" s="305"/>
      <c r="AK8355" s="307"/>
      <c r="AL8355" s="308"/>
    </row>
    <row r="8356" spans="34:38" ht="14.4">
      <c r="AH8356" s="306"/>
      <c r="AI8356" s="305"/>
      <c r="AJ8356" s="305"/>
      <c r="AK8356" s="307"/>
      <c r="AL8356" s="308"/>
    </row>
    <row r="8357" spans="34:38" ht="14.4">
      <c r="AH8357" s="306"/>
      <c r="AI8357" s="305"/>
      <c r="AJ8357" s="305"/>
      <c r="AK8357" s="307"/>
      <c r="AL8357" s="308"/>
    </row>
    <row r="8358" spans="34:38" ht="14.4">
      <c r="AH8358" s="306"/>
      <c r="AI8358" s="305"/>
      <c r="AJ8358" s="305"/>
      <c r="AK8358" s="307"/>
      <c r="AL8358" s="308"/>
    </row>
    <row r="8359" spans="34:38" ht="14.4">
      <c r="AH8359" s="306"/>
      <c r="AI8359" s="305"/>
      <c r="AJ8359" s="305"/>
      <c r="AK8359" s="307"/>
      <c r="AL8359" s="308"/>
    </row>
    <row r="8360" spans="34:38" ht="14.4">
      <c r="AH8360" s="306"/>
      <c r="AI8360" s="305"/>
      <c r="AJ8360" s="305"/>
      <c r="AK8360" s="307"/>
      <c r="AL8360" s="308"/>
    </row>
    <row r="8361" spans="34:38" ht="14.4">
      <c r="AH8361" s="306"/>
      <c r="AI8361" s="305"/>
      <c r="AJ8361" s="305"/>
      <c r="AK8361" s="307"/>
      <c r="AL8361" s="308"/>
    </row>
    <row r="8362" spans="34:38" ht="14.4">
      <c r="AH8362" s="306"/>
      <c r="AI8362" s="305"/>
      <c r="AJ8362" s="305"/>
      <c r="AK8362" s="307"/>
      <c r="AL8362" s="308"/>
    </row>
    <row r="8363" spans="34:38" ht="14.4">
      <c r="AH8363" s="306"/>
      <c r="AI8363" s="305"/>
      <c r="AJ8363" s="305"/>
      <c r="AK8363" s="307"/>
      <c r="AL8363" s="308"/>
    </row>
    <row r="8364" spans="34:38" ht="14.4">
      <c r="AH8364" s="306"/>
      <c r="AI8364" s="305"/>
      <c r="AJ8364" s="305"/>
      <c r="AK8364" s="307"/>
      <c r="AL8364" s="308"/>
    </row>
    <row r="8365" spans="34:38" ht="14.4">
      <c r="AH8365" s="306"/>
      <c r="AI8365" s="305"/>
      <c r="AJ8365" s="305"/>
      <c r="AK8365" s="307"/>
      <c r="AL8365" s="308"/>
    </row>
    <row r="8366" spans="34:38" ht="14.4">
      <c r="AH8366" s="306"/>
      <c r="AI8366" s="305"/>
      <c r="AJ8366" s="305"/>
      <c r="AK8366" s="307"/>
      <c r="AL8366" s="308"/>
    </row>
    <row r="8367" spans="34:38" ht="14.4">
      <c r="AH8367" s="306"/>
      <c r="AI8367" s="305"/>
      <c r="AJ8367" s="305"/>
      <c r="AK8367" s="307"/>
      <c r="AL8367" s="308"/>
    </row>
    <row r="8368" spans="34:38" ht="14.4">
      <c r="AH8368" s="306"/>
      <c r="AI8368" s="305"/>
      <c r="AJ8368" s="305"/>
      <c r="AK8368" s="307"/>
      <c r="AL8368" s="308"/>
    </row>
    <row r="8369" spans="34:38" ht="14.4">
      <c r="AH8369" s="306"/>
      <c r="AI8369" s="305"/>
      <c r="AJ8369" s="305"/>
      <c r="AK8369" s="307"/>
      <c r="AL8369" s="308"/>
    </row>
    <row r="8370" spans="34:38" ht="14.4">
      <c r="AH8370" s="306"/>
      <c r="AI8370" s="305"/>
      <c r="AJ8370" s="305"/>
      <c r="AK8370" s="307"/>
      <c r="AL8370" s="308"/>
    </row>
    <row r="8371" spans="34:38" ht="14.4">
      <c r="AH8371" s="306"/>
      <c r="AI8371" s="305"/>
      <c r="AJ8371" s="305"/>
      <c r="AK8371" s="307"/>
      <c r="AL8371" s="308"/>
    </row>
    <row r="8372" spans="34:38" ht="14.4">
      <c r="AH8372" s="306"/>
      <c r="AI8372" s="305"/>
      <c r="AJ8372" s="305"/>
      <c r="AK8372" s="307"/>
      <c r="AL8372" s="308"/>
    </row>
    <row r="8373" spans="34:38" ht="14.4">
      <c r="AH8373" s="306"/>
      <c r="AI8373" s="305"/>
      <c r="AJ8373" s="305"/>
      <c r="AK8373" s="307"/>
      <c r="AL8373" s="308"/>
    </row>
    <row r="8374" spans="34:38" ht="14.4">
      <c r="AH8374" s="306"/>
      <c r="AI8374" s="305"/>
      <c r="AJ8374" s="305"/>
      <c r="AK8374" s="307"/>
      <c r="AL8374" s="308"/>
    </row>
    <row r="8375" spans="34:38" ht="14.4">
      <c r="AH8375" s="306"/>
      <c r="AI8375" s="305"/>
      <c r="AJ8375" s="305"/>
      <c r="AK8375" s="307"/>
      <c r="AL8375" s="308"/>
    </row>
    <row r="8376" spans="34:38" ht="14.4">
      <c r="AH8376" s="306"/>
      <c r="AI8376" s="305"/>
      <c r="AJ8376" s="305"/>
      <c r="AK8376" s="307"/>
      <c r="AL8376" s="308"/>
    </row>
    <row r="8377" spans="34:38" ht="14.4">
      <c r="AH8377" s="306"/>
      <c r="AI8377" s="305"/>
      <c r="AJ8377" s="305"/>
      <c r="AK8377" s="307"/>
      <c r="AL8377" s="308"/>
    </row>
    <row r="8378" spans="34:38" ht="14.4">
      <c r="AH8378" s="306"/>
      <c r="AI8378" s="305"/>
      <c r="AJ8378" s="305"/>
      <c r="AK8378" s="307"/>
      <c r="AL8378" s="308"/>
    </row>
    <row r="8379" spans="34:38" ht="14.4">
      <c r="AH8379" s="306"/>
      <c r="AI8379" s="305"/>
      <c r="AJ8379" s="305"/>
      <c r="AK8379" s="307"/>
      <c r="AL8379" s="308"/>
    </row>
    <row r="8380" spans="34:38" ht="14.4">
      <c r="AH8380" s="306"/>
      <c r="AI8380" s="305"/>
      <c r="AJ8380" s="305"/>
      <c r="AK8380" s="307"/>
      <c r="AL8380" s="308"/>
    </row>
    <row r="8381" spans="34:38" ht="14.4">
      <c r="AH8381" s="306"/>
      <c r="AI8381" s="305"/>
      <c r="AJ8381" s="305"/>
      <c r="AK8381" s="307"/>
      <c r="AL8381" s="308"/>
    </row>
    <row r="8382" spans="34:38" ht="14.4">
      <c r="AH8382" s="306"/>
      <c r="AI8382" s="305"/>
      <c r="AJ8382" s="305"/>
      <c r="AK8382" s="307"/>
      <c r="AL8382" s="308"/>
    </row>
    <row r="8383" spans="34:38" ht="14.4">
      <c r="AH8383" s="306"/>
      <c r="AI8383" s="305"/>
      <c r="AJ8383" s="305"/>
      <c r="AK8383" s="307"/>
      <c r="AL8383" s="308"/>
    </row>
    <row r="8384" spans="34:38" ht="14.4">
      <c r="AH8384" s="306"/>
      <c r="AI8384" s="305"/>
      <c r="AJ8384" s="305"/>
      <c r="AK8384" s="307"/>
      <c r="AL8384" s="308"/>
    </row>
    <row r="8385" spans="34:38" ht="14.4">
      <c r="AH8385" s="306"/>
      <c r="AI8385" s="305"/>
      <c r="AJ8385" s="305"/>
      <c r="AK8385" s="307"/>
      <c r="AL8385" s="308"/>
    </row>
    <row r="8386" spans="34:38" ht="14.4">
      <c r="AH8386" s="306"/>
      <c r="AI8386" s="305"/>
      <c r="AJ8386" s="305"/>
      <c r="AK8386" s="307"/>
      <c r="AL8386" s="308"/>
    </row>
    <row r="8387" spans="34:38" ht="14.4">
      <c r="AH8387" s="306"/>
      <c r="AI8387" s="305"/>
      <c r="AJ8387" s="305"/>
      <c r="AK8387" s="307"/>
      <c r="AL8387" s="308"/>
    </row>
    <row r="8388" spans="34:38" ht="14.4">
      <c r="AH8388" s="306"/>
      <c r="AI8388" s="305"/>
      <c r="AJ8388" s="305"/>
      <c r="AK8388" s="307"/>
      <c r="AL8388" s="308"/>
    </row>
    <row r="8389" spans="34:38" ht="14.4">
      <c r="AH8389" s="306"/>
      <c r="AI8389" s="305"/>
      <c r="AJ8389" s="305"/>
      <c r="AK8389" s="307"/>
      <c r="AL8389" s="308"/>
    </row>
    <row r="8390" spans="34:38" ht="14.4">
      <c r="AH8390" s="306"/>
      <c r="AI8390" s="305"/>
      <c r="AJ8390" s="305"/>
      <c r="AK8390" s="307"/>
      <c r="AL8390" s="308"/>
    </row>
    <row r="8391" spans="34:38" ht="14.4">
      <c r="AH8391" s="306"/>
      <c r="AI8391" s="305"/>
      <c r="AJ8391" s="305"/>
      <c r="AK8391" s="307"/>
      <c r="AL8391" s="308"/>
    </row>
    <row r="8392" spans="34:38" ht="14.4">
      <c r="AH8392" s="306"/>
      <c r="AI8392" s="305"/>
      <c r="AJ8392" s="305"/>
      <c r="AK8392" s="307"/>
      <c r="AL8392" s="308"/>
    </row>
    <row r="8393" spans="34:38" ht="14.4">
      <c r="AH8393" s="306"/>
      <c r="AI8393" s="305"/>
      <c r="AJ8393" s="305"/>
      <c r="AK8393" s="307"/>
      <c r="AL8393" s="308"/>
    </row>
    <row r="8394" spans="34:38" ht="14.4">
      <c r="AH8394" s="306"/>
      <c r="AI8394" s="305"/>
      <c r="AJ8394" s="305"/>
      <c r="AK8394" s="307"/>
      <c r="AL8394" s="308"/>
    </row>
    <row r="8395" spans="34:38" ht="14.4">
      <c r="AH8395" s="306"/>
      <c r="AI8395" s="305"/>
      <c r="AJ8395" s="305"/>
      <c r="AK8395" s="307"/>
      <c r="AL8395" s="308"/>
    </row>
    <row r="8396" spans="34:38" ht="14.4">
      <c r="AH8396" s="306"/>
      <c r="AI8396" s="305"/>
      <c r="AJ8396" s="305"/>
      <c r="AK8396" s="307"/>
      <c r="AL8396" s="308"/>
    </row>
    <row r="8397" spans="34:38" ht="14.4">
      <c r="AH8397" s="306"/>
      <c r="AI8397" s="305"/>
      <c r="AJ8397" s="305"/>
      <c r="AK8397" s="307"/>
      <c r="AL8397" s="308"/>
    </row>
    <row r="8398" spans="34:38" ht="14.4">
      <c r="AH8398" s="306"/>
      <c r="AI8398" s="305"/>
      <c r="AJ8398" s="305"/>
      <c r="AK8398" s="307"/>
      <c r="AL8398" s="308"/>
    </row>
    <row r="8399" spans="34:38" ht="14.4">
      <c r="AH8399" s="306"/>
      <c r="AI8399" s="305"/>
      <c r="AJ8399" s="305"/>
      <c r="AK8399" s="307"/>
      <c r="AL8399" s="308"/>
    </row>
    <row r="8400" spans="34:38" ht="14.4">
      <c r="AH8400" s="306"/>
      <c r="AI8400" s="305"/>
      <c r="AJ8400" s="305"/>
      <c r="AK8400" s="307"/>
      <c r="AL8400" s="308"/>
    </row>
    <row r="8401" spans="34:38" ht="14.4">
      <c r="AH8401" s="306"/>
      <c r="AI8401" s="305"/>
      <c r="AJ8401" s="305"/>
      <c r="AK8401" s="307"/>
      <c r="AL8401" s="308"/>
    </row>
    <row r="8402" spans="34:38" ht="14.4">
      <c r="AH8402" s="306"/>
      <c r="AI8402" s="305"/>
      <c r="AJ8402" s="305"/>
      <c r="AK8402" s="307"/>
      <c r="AL8402" s="308"/>
    </row>
    <row r="8403" spans="34:38" ht="14.4">
      <c r="AH8403" s="306"/>
      <c r="AI8403" s="305"/>
      <c r="AJ8403" s="305"/>
      <c r="AK8403" s="307"/>
      <c r="AL8403" s="308"/>
    </row>
    <row r="8404" spans="34:38" ht="14.4">
      <c r="AH8404" s="306"/>
      <c r="AI8404" s="305"/>
      <c r="AJ8404" s="305"/>
      <c r="AK8404" s="307"/>
      <c r="AL8404" s="308"/>
    </row>
    <row r="8405" spans="34:38" ht="14.4">
      <c r="AH8405" s="306"/>
      <c r="AI8405" s="305"/>
      <c r="AJ8405" s="305"/>
      <c r="AK8405" s="307"/>
      <c r="AL8405" s="308"/>
    </row>
    <row r="8406" spans="34:38" ht="14.4">
      <c r="AH8406" s="306"/>
      <c r="AI8406" s="305"/>
      <c r="AJ8406" s="305"/>
      <c r="AK8406" s="307"/>
      <c r="AL8406" s="308"/>
    </row>
    <row r="8407" spans="34:38" ht="14.4">
      <c r="AH8407" s="306"/>
      <c r="AI8407" s="305"/>
      <c r="AJ8407" s="305"/>
      <c r="AK8407" s="307"/>
      <c r="AL8407" s="308"/>
    </row>
    <row r="8408" spans="34:38" ht="14.4">
      <c r="AH8408" s="306"/>
      <c r="AI8408" s="305"/>
      <c r="AJ8408" s="305"/>
      <c r="AK8408" s="307"/>
      <c r="AL8408" s="308"/>
    </row>
    <row r="8409" spans="34:38" ht="14.4">
      <c r="AH8409" s="306"/>
      <c r="AI8409" s="305"/>
      <c r="AJ8409" s="305"/>
      <c r="AK8409" s="307"/>
      <c r="AL8409" s="308"/>
    </row>
    <row r="8410" spans="34:38" ht="14.4">
      <c r="AH8410" s="306"/>
      <c r="AI8410" s="305"/>
      <c r="AJ8410" s="305"/>
      <c r="AK8410" s="307"/>
      <c r="AL8410" s="308"/>
    </row>
    <row r="8411" spans="34:38" ht="14.4">
      <c r="AH8411" s="306"/>
      <c r="AI8411" s="305"/>
      <c r="AJ8411" s="305"/>
      <c r="AK8411" s="307"/>
      <c r="AL8411" s="308"/>
    </row>
    <row r="8412" spans="34:38" ht="14.4">
      <c r="AH8412" s="306"/>
      <c r="AI8412" s="305"/>
      <c r="AJ8412" s="305"/>
      <c r="AK8412" s="307"/>
      <c r="AL8412" s="308"/>
    </row>
    <row r="8413" spans="34:38" ht="14.4">
      <c r="AH8413" s="306"/>
      <c r="AI8413" s="305"/>
      <c r="AJ8413" s="305"/>
      <c r="AK8413" s="307"/>
      <c r="AL8413" s="308"/>
    </row>
    <row r="8414" spans="34:38" ht="14.4">
      <c r="AH8414" s="306"/>
      <c r="AI8414" s="305"/>
      <c r="AJ8414" s="305"/>
      <c r="AK8414" s="307"/>
      <c r="AL8414" s="308"/>
    </row>
    <row r="8415" spans="34:38" ht="14.4">
      <c r="AH8415" s="306"/>
      <c r="AI8415" s="305"/>
      <c r="AJ8415" s="305"/>
      <c r="AK8415" s="307"/>
      <c r="AL8415" s="308"/>
    </row>
    <row r="8416" spans="34:38" ht="14.4">
      <c r="AH8416" s="306"/>
      <c r="AI8416" s="305"/>
      <c r="AJ8416" s="305"/>
      <c r="AK8416" s="307"/>
      <c r="AL8416" s="308"/>
    </row>
    <row r="8417" spans="34:38" ht="14.4">
      <c r="AH8417" s="306"/>
      <c r="AI8417" s="305"/>
      <c r="AJ8417" s="305"/>
      <c r="AK8417" s="307"/>
      <c r="AL8417" s="308"/>
    </row>
    <row r="8418" spans="34:38" ht="14.4">
      <c r="AH8418" s="306"/>
      <c r="AI8418" s="305"/>
      <c r="AJ8418" s="305"/>
      <c r="AK8418" s="307"/>
      <c r="AL8418" s="308"/>
    </row>
    <row r="8419" spans="34:38" ht="14.4">
      <c r="AH8419" s="306"/>
      <c r="AI8419" s="305"/>
      <c r="AJ8419" s="305"/>
      <c r="AK8419" s="307"/>
      <c r="AL8419" s="308"/>
    </row>
    <row r="8420" spans="34:38" ht="14.4">
      <c r="AH8420" s="306"/>
      <c r="AI8420" s="305"/>
      <c r="AJ8420" s="305"/>
      <c r="AK8420" s="307"/>
      <c r="AL8420" s="308"/>
    </row>
    <row r="8421" spans="34:38" ht="14.4">
      <c r="AH8421" s="306"/>
      <c r="AI8421" s="305"/>
      <c r="AJ8421" s="305"/>
      <c r="AK8421" s="307"/>
      <c r="AL8421" s="308"/>
    </row>
    <row r="8422" spans="34:38" ht="14.4">
      <c r="AH8422" s="306"/>
      <c r="AI8422" s="305"/>
      <c r="AJ8422" s="305"/>
      <c r="AK8422" s="307"/>
      <c r="AL8422" s="308"/>
    </row>
    <row r="8423" spans="34:38" ht="14.4">
      <c r="AH8423" s="306"/>
      <c r="AI8423" s="305"/>
      <c r="AJ8423" s="305"/>
      <c r="AK8423" s="307"/>
      <c r="AL8423" s="308"/>
    </row>
    <row r="8424" spans="34:38" ht="14.4">
      <c r="AH8424" s="306"/>
      <c r="AI8424" s="305"/>
      <c r="AJ8424" s="305"/>
      <c r="AK8424" s="307"/>
      <c r="AL8424" s="308"/>
    </row>
    <row r="8425" spans="34:38" ht="14.4">
      <c r="AH8425" s="306"/>
      <c r="AI8425" s="305"/>
      <c r="AJ8425" s="305"/>
      <c r="AK8425" s="307"/>
      <c r="AL8425" s="308"/>
    </row>
    <row r="8426" spans="34:38" ht="14.4">
      <c r="AH8426" s="306"/>
      <c r="AI8426" s="305"/>
      <c r="AJ8426" s="305"/>
      <c r="AK8426" s="307"/>
      <c r="AL8426" s="308"/>
    </row>
    <row r="8427" spans="34:38" ht="14.4">
      <c r="AH8427" s="306"/>
      <c r="AI8427" s="305"/>
      <c r="AJ8427" s="305"/>
      <c r="AK8427" s="307"/>
      <c r="AL8427" s="308"/>
    </row>
    <row r="8428" spans="34:38" ht="14.4">
      <c r="AH8428" s="306"/>
      <c r="AI8428" s="305"/>
      <c r="AJ8428" s="305"/>
      <c r="AK8428" s="307"/>
      <c r="AL8428" s="308"/>
    </row>
    <row r="8429" spans="34:38" ht="14.4">
      <c r="AH8429" s="306"/>
      <c r="AI8429" s="305"/>
      <c r="AJ8429" s="305"/>
      <c r="AK8429" s="307"/>
      <c r="AL8429" s="308"/>
    </row>
    <row r="8430" spans="34:38" ht="14.4">
      <c r="AH8430" s="306"/>
      <c r="AI8430" s="305"/>
      <c r="AJ8430" s="305"/>
      <c r="AK8430" s="307"/>
      <c r="AL8430" s="308"/>
    </row>
    <row r="8431" spans="34:38" ht="14.4">
      <c r="AH8431" s="306"/>
      <c r="AI8431" s="305"/>
      <c r="AJ8431" s="305"/>
      <c r="AK8431" s="307"/>
      <c r="AL8431" s="308"/>
    </row>
    <row r="8432" spans="34:38" ht="14.4">
      <c r="AH8432" s="306"/>
      <c r="AI8432" s="305"/>
      <c r="AJ8432" s="305"/>
      <c r="AK8432" s="307"/>
      <c r="AL8432" s="308"/>
    </row>
    <row r="8433" spans="34:38" ht="14.4">
      <c r="AH8433" s="306"/>
      <c r="AI8433" s="305"/>
      <c r="AJ8433" s="305"/>
      <c r="AK8433" s="307"/>
      <c r="AL8433" s="308"/>
    </row>
    <row r="8434" spans="34:38" ht="14.4">
      <c r="AH8434" s="306"/>
      <c r="AI8434" s="305"/>
      <c r="AJ8434" s="305"/>
      <c r="AK8434" s="307"/>
      <c r="AL8434" s="308"/>
    </row>
    <row r="8435" spans="34:38" ht="14.4">
      <c r="AH8435" s="306"/>
      <c r="AI8435" s="305"/>
      <c r="AJ8435" s="305"/>
      <c r="AK8435" s="307"/>
      <c r="AL8435" s="308"/>
    </row>
    <row r="8436" spans="34:38" ht="14.4">
      <c r="AH8436" s="306"/>
      <c r="AI8436" s="305"/>
      <c r="AJ8436" s="305"/>
      <c r="AK8436" s="307"/>
      <c r="AL8436" s="308"/>
    </row>
    <row r="8437" spans="34:38" ht="14.4">
      <c r="AH8437" s="306"/>
      <c r="AI8437" s="305"/>
      <c r="AJ8437" s="305"/>
      <c r="AK8437" s="307"/>
      <c r="AL8437" s="308"/>
    </row>
    <row r="8438" spans="34:38" ht="14.4">
      <c r="AH8438" s="306"/>
      <c r="AI8438" s="305"/>
      <c r="AJ8438" s="305"/>
      <c r="AK8438" s="307"/>
      <c r="AL8438" s="308"/>
    </row>
    <row r="8439" spans="34:38" ht="14.4">
      <c r="AH8439" s="306"/>
      <c r="AI8439" s="305"/>
      <c r="AJ8439" s="305"/>
      <c r="AK8439" s="307"/>
      <c r="AL8439" s="308"/>
    </row>
    <row r="8440" spans="34:38" ht="14.4">
      <c r="AH8440" s="306"/>
      <c r="AI8440" s="305"/>
      <c r="AJ8440" s="305"/>
      <c r="AK8440" s="307"/>
      <c r="AL8440" s="308"/>
    </row>
    <row r="8441" spans="34:38" ht="14.4">
      <c r="AH8441" s="306"/>
      <c r="AI8441" s="305"/>
      <c r="AJ8441" s="305"/>
      <c r="AK8441" s="307"/>
      <c r="AL8441" s="308"/>
    </row>
    <row r="8442" spans="34:38" ht="14.4">
      <c r="AH8442" s="306"/>
      <c r="AI8442" s="305"/>
      <c r="AJ8442" s="305"/>
      <c r="AK8442" s="307"/>
      <c r="AL8442" s="308"/>
    </row>
    <row r="8443" spans="34:38" ht="14.4">
      <c r="AH8443" s="306"/>
      <c r="AI8443" s="305"/>
      <c r="AJ8443" s="305"/>
      <c r="AK8443" s="307"/>
      <c r="AL8443" s="308"/>
    </row>
    <row r="8444" spans="34:38" ht="14.4">
      <c r="AH8444" s="306"/>
      <c r="AI8444" s="305"/>
      <c r="AJ8444" s="305"/>
      <c r="AK8444" s="307"/>
      <c r="AL8444" s="308"/>
    </row>
    <row r="8445" spans="34:38" ht="14.4">
      <c r="AH8445" s="306"/>
      <c r="AI8445" s="305"/>
      <c r="AJ8445" s="305"/>
      <c r="AK8445" s="307"/>
      <c r="AL8445" s="308"/>
    </row>
    <row r="8446" spans="34:38" ht="14.4">
      <c r="AH8446" s="306"/>
      <c r="AI8446" s="305"/>
      <c r="AJ8446" s="305"/>
      <c r="AK8446" s="307"/>
      <c r="AL8446" s="308"/>
    </row>
    <row r="8447" spans="34:38" ht="14.4">
      <c r="AH8447" s="306"/>
      <c r="AI8447" s="305"/>
      <c r="AJ8447" s="305"/>
      <c r="AK8447" s="307"/>
      <c r="AL8447" s="308"/>
    </row>
    <row r="8448" spans="34:38" ht="14.4">
      <c r="AH8448" s="306"/>
      <c r="AI8448" s="305"/>
      <c r="AJ8448" s="305"/>
      <c r="AK8448" s="307"/>
      <c r="AL8448" s="308"/>
    </row>
    <row r="8449" spans="34:38" ht="14.4">
      <c r="AH8449" s="306"/>
      <c r="AI8449" s="305"/>
      <c r="AJ8449" s="305"/>
      <c r="AK8449" s="307"/>
      <c r="AL8449" s="308"/>
    </row>
    <row r="8450" spans="34:38" ht="14.4">
      <c r="AH8450" s="306"/>
      <c r="AI8450" s="305"/>
      <c r="AJ8450" s="305"/>
      <c r="AK8450" s="307"/>
      <c r="AL8450" s="308"/>
    </row>
    <row r="8451" spans="34:38" ht="14.4">
      <c r="AH8451" s="306"/>
      <c r="AI8451" s="305"/>
      <c r="AJ8451" s="305"/>
      <c r="AK8451" s="307"/>
      <c r="AL8451" s="308"/>
    </row>
    <row r="8452" spans="34:38" ht="14.4">
      <c r="AH8452" s="306"/>
      <c r="AI8452" s="305"/>
      <c r="AJ8452" s="305"/>
      <c r="AK8452" s="307"/>
      <c r="AL8452" s="308"/>
    </row>
    <row r="8453" spans="34:38" ht="14.4">
      <c r="AH8453" s="306"/>
      <c r="AI8453" s="305"/>
      <c r="AJ8453" s="305"/>
      <c r="AK8453" s="307"/>
      <c r="AL8453" s="308"/>
    </row>
    <row r="8454" spans="34:38" ht="14.4">
      <c r="AH8454" s="306"/>
      <c r="AI8454" s="305"/>
      <c r="AJ8454" s="305"/>
      <c r="AK8454" s="307"/>
      <c r="AL8454" s="308"/>
    </row>
    <row r="8455" spans="34:38" ht="14.4">
      <c r="AH8455" s="306"/>
      <c r="AI8455" s="305"/>
      <c r="AJ8455" s="305"/>
      <c r="AK8455" s="307"/>
      <c r="AL8455" s="308"/>
    </row>
    <row r="8456" spans="34:38" ht="14.4">
      <c r="AH8456" s="306"/>
      <c r="AI8456" s="305"/>
      <c r="AJ8456" s="305"/>
      <c r="AK8456" s="307"/>
      <c r="AL8456" s="308"/>
    </row>
    <row r="8457" spans="34:38" ht="14.4">
      <c r="AH8457" s="306"/>
      <c r="AI8457" s="305"/>
      <c r="AJ8457" s="305"/>
      <c r="AK8457" s="307"/>
      <c r="AL8457" s="308"/>
    </row>
    <row r="8458" spans="34:38" ht="14.4">
      <c r="AH8458" s="306"/>
      <c r="AI8458" s="305"/>
      <c r="AJ8458" s="305"/>
      <c r="AK8458" s="307"/>
      <c r="AL8458" s="308"/>
    </row>
    <row r="8459" spans="34:38" ht="14.4">
      <c r="AH8459" s="306"/>
      <c r="AI8459" s="305"/>
      <c r="AJ8459" s="305"/>
      <c r="AK8459" s="307"/>
      <c r="AL8459" s="308"/>
    </row>
    <row r="8460" spans="34:38" ht="14.4">
      <c r="AH8460" s="306"/>
      <c r="AI8460" s="305"/>
      <c r="AJ8460" s="305"/>
      <c r="AK8460" s="307"/>
      <c r="AL8460" s="308"/>
    </row>
    <row r="8461" spans="34:38" ht="14.4">
      <c r="AH8461" s="306"/>
      <c r="AI8461" s="305"/>
      <c r="AJ8461" s="305"/>
      <c r="AK8461" s="307"/>
      <c r="AL8461" s="308"/>
    </row>
    <row r="8462" spans="34:38" ht="14.4">
      <c r="AH8462" s="306"/>
      <c r="AI8462" s="305"/>
      <c r="AJ8462" s="305"/>
      <c r="AK8462" s="307"/>
      <c r="AL8462" s="308"/>
    </row>
    <row r="8463" spans="34:38" ht="14.4">
      <c r="AH8463" s="306"/>
      <c r="AI8463" s="305"/>
      <c r="AJ8463" s="305"/>
      <c r="AK8463" s="307"/>
      <c r="AL8463" s="308"/>
    </row>
    <row r="8464" spans="34:38" ht="14.4">
      <c r="AH8464" s="306"/>
      <c r="AI8464" s="305"/>
      <c r="AJ8464" s="305"/>
      <c r="AK8464" s="307"/>
      <c r="AL8464" s="308"/>
    </row>
    <row r="8465" spans="34:38" ht="14.4">
      <c r="AH8465" s="306"/>
      <c r="AI8465" s="305"/>
      <c r="AJ8465" s="305"/>
      <c r="AK8465" s="307"/>
      <c r="AL8465" s="308"/>
    </row>
    <row r="8466" spans="34:38" ht="14.4">
      <c r="AH8466" s="306"/>
      <c r="AI8466" s="305"/>
      <c r="AJ8466" s="305"/>
      <c r="AK8466" s="307"/>
      <c r="AL8466" s="308"/>
    </row>
    <row r="8467" spans="34:38" ht="14.4">
      <c r="AH8467" s="306"/>
      <c r="AI8467" s="305"/>
      <c r="AJ8467" s="305"/>
      <c r="AK8467" s="307"/>
      <c r="AL8467" s="308"/>
    </row>
    <row r="8468" spans="34:38" ht="14.4">
      <c r="AH8468" s="306"/>
      <c r="AI8468" s="305"/>
      <c r="AJ8468" s="305"/>
      <c r="AK8468" s="307"/>
      <c r="AL8468" s="308"/>
    </row>
    <row r="8469" spans="34:38" ht="14.4">
      <c r="AH8469" s="306"/>
      <c r="AI8469" s="305"/>
      <c r="AJ8469" s="305"/>
      <c r="AK8469" s="307"/>
      <c r="AL8469" s="308"/>
    </row>
    <row r="8470" spans="34:38" ht="14.4">
      <c r="AH8470" s="306"/>
      <c r="AI8470" s="305"/>
      <c r="AJ8470" s="305"/>
      <c r="AK8470" s="307"/>
      <c r="AL8470" s="308"/>
    </row>
    <row r="8471" spans="34:38" ht="14.4">
      <c r="AH8471" s="306"/>
      <c r="AI8471" s="305"/>
      <c r="AJ8471" s="305"/>
      <c r="AK8471" s="307"/>
      <c r="AL8471" s="308"/>
    </row>
    <row r="8472" spans="34:38" ht="14.4">
      <c r="AH8472" s="306"/>
      <c r="AI8472" s="305"/>
      <c r="AJ8472" s="305"/>
      <c r="AK8472" s="307"/>
      <c r="AL8472" s="308"/>
    </row>
    <row r="8473" spans="34:38" ht="14.4">
      <c r="AH8473" s="306"/>
      <c r="AI8473" s="305"/>
      <c r="AJ8473" s="305"/>
      <c r="AK8473" s="307"/>
      <c r="AL8473" s="308"/>
    </row>
    <row r="8474" spans="34:38" ht="14.4">
      <c r="AH8474" s="306"/>
      <c r="AI8474" s="305"/>
      <c r="AJ8474" s="305"/>
      <c r="AK8474" s="307"/>
      <c r="AL8474" s="308"/>
    </row>
    <row r="8475" spans="34:38" ht="14.4">
      <c r="AH8475" s="306"/>
      <c r="AI8475" s="305"/>
      <c r="AJ8475" s="305"/>
      <c r="AK8475" s="307"/>
      <c r="AL8475" s="308"/>
    </row>
    <row r="8476" spans="34:38" ht="14.4">
      <c r="AH8476" s="306"/>
      <c r="AI8476" s="305"/>
      <c r="AJ8476" s="305"/>
      <c r="AK8476" s="307"/>
      <c r="AL8476" s="308"/>
    </row>
    <row r="8477" spans="34:38" ht="14.4">
      <c r="AH8477" s="306"/>
      <c r="AI8477" s="305"/>
      <c r="AJ8477" s="305"/>
      <c r="AK8477" s="307"/>
      <c r="AL8477" s="308"/>
    </row>
    <row r="8478" spans="34:38" ht="14.4">
      <c r="AH8478" s="306"/>
      <c r="AI8478" s="305"/>
      <c r="AJ8478" s="305"/>
      <c r="AK8478" s="307"/>
      <c r="AL8478" s="308"/>
    </row>
    <row r="8479" spans="34:38" ht="14.4">
      <c r="AH8479" s="306"/>
      <c r="AI8479" s="305"/>
      <c r="AJ8479" s="305"/>
      <c r="AK8479" s="307"/>
      <c r="AL8479" s="308"/>
    </row>
    <row r="8480" spans="34:38" ht="14.4">
      <c r="AH8480" s="306"/>
      <c r="AI8480" s="305"/>
      <c r="AJ8480" s="305"/>
      <c r="AK8480" s="307"/>
      <c r="AL8480" s="308"/>
    </row>
    <row r="8481" spans="34:38" ht="14.4">
      <c r="AH8481" s="306"/>
      <c r="AI8481" s="305"/>
      <c r="AJ8481" s="305"/>
      <c r="AK8481" s="307"/>
      <c r="AL8481" s="308"/>
    </row>
    <row r="8482" spans="34:38" ht="14.4">
      <c r="AH8482" s="306"/>
      <c r="AI8482" s="305"/>
      <c r="AJ8482" s="305"/>
      <c r="AK8482" s="307"/>
      <c r="AL8482" s="308"/>
    </row>
    <row r="8483" spans="34:38" ht="14.4">
      <c r="AH8483" s="306"/>
      <c r="AI8483" s="305"/>
      <c r="AJ8483" s="305"/>
      <c r="AK8483" s="307"/>
      <c r="AL8483" s="308"/>
    </row>
    <row r="8484" spans="34:38" ht="14.4">
      <c r="AH8484" s="306"/>
      <c r="AI8484" s="305"/>
      <c r="AJ8484" s="305"/>
      <c r="AK8484" s="307"/>
      <c r="AL8484" s="308"/>
    </row>
    <row r="8485" spans="34:38" ht="14.4">
      <c r="AH8485" s="306"/>
      <c r="AI8485" s="305"/>
      <c r="AJ8485" s="305"/>
      <c r="AK8485" s="307"/>
      <c r="AL8485" s="308"/>
    </row>
    <row r="8486" spans="34:38" ht="14.4">
      <c r="AH8486" s="306"/>
      <c r="AI8486" s="305"/>
      <c r="AJ8486" s="305"/>
      <c r="AK8486" s="307"/>
      <c r="AL8486" s="308"/>
    </row>
    <row r="8487" spans="34:38" ht="14.4">
      <c r="AH8487" s="306"/>
      <c r="AI8487" s="305"/>
      <c r="AJ8487" s="305"/>
      <c r="AK8487" s="307"/>
      <c r="AL8487" s="308"/>
    </row>
    <row r="8488" spans="34:38" ht="14.4">
      <c r="AH8488" s="306"/>
      <c r="AI8488" s="305"/>
      <c r="AJ8488" s="305"/>
      <c r="AK8488" s="307"/>
      <c r="AL8488" s="308"/>
    </row>
    <row r="8489" spans="34:38" ht="14.4">
      <c r="AH8489" s="306"/>
      <c r="AI8489" s="305"/>
      <c r="AJ8489" s="305"/>
      <c r="AK8489" s="307"/>
      <c r="AL8489" s="308"/>
    </row>
    <row r="8490" spans="34:38" ht="14.4">
      <c r="AH8490" s="306"/>
      <c r="AI8490" s="305"/>
      <c r="AJ8490" s="305"/>
      <c r="AK8490" s="307"/>
      <c r="AL8490" s="308"/>
    </row>
    <row r="8491" spans="34:38" ht="14.4">
      <c r="AH8491" s="306"/>
      <c r="AI8491" s="305"/>
      <c r="AJ8491" s="305"/>
      <c r="AK8491" s="307"/>
      <c r="AL8491" s="308"/>
    </row>
    <row r="8492" spans="34:38" ht="14.4">
      <c r="AH8492" s="306"/>
      <c r="AI8492" s="305"/>
      <c r="AJ8492" s="305"/>
      <c r="AK8492" s="307"/>
      <c r="AL8492" s="308"/>
    </row>
    <row r="8493" spans="34:38" ht="14.4">
      <c r="AH8493" s="306"/>
      <c r="AI8493" s="305"/>
      <c r="AJ8493" s="305"/>
      <c r="AK8493" s="307"/>
      <c r="AL8493" s="308"/>
    </row>
    <row r="8494" spans="34:38" ht="14.4">
      <c r="AH8494" s="306"/>
      <c r="AI8494" s="305"/>
      <c r="AJ8494" s="305"/>
      <c r="AK8494" s="307"/>
      <c r="AL8494" s="308"/>
    </row>
    <row r="8495" spans="34:38" ht="14.4">
      <c r="AH8495" s="306"/>
      <c r="AI8495" s="305"/>
      <c r="AJ8495" s="305"/>
      <c r="AK8495" s="307"/>
      <c r="AL8495" s="308"/>
    </row>
    <row r="8496" spans="34:38" ht="14.4">
      <c r="AH8496" s="306"/>
      <c r="AI8496" s="305"/>
      <c r="AJ8496" s="305"/>
      <c r="AK8496" s="307"/>
      <c r="AL8496" s="308"/>
    </row>
    <row r="8497" spans="34:38" ht="14.4">
      <c r="AH8497" s="306"/>
      <c r="AI8497" s="305"/>
      <c r="AJ8497" s="305"/>
      <c r="AK8497" s="307"/>
      <c r="AL8497" s="308"/>
    </row>
    <row r="8498" spans="34:38" ht="14.4">
      <c r="AH8498" s="306"/>
      <c r="AI8498" s="305"/>
      <c r="AJ8498" s="305"/>
      <c r="AK8498" s="307"/>
      <c r="AL8498" s="308"/>
    </row>
    <row r="8499" spans="34:38" ht="14.4">
      <c r="AH8499" s="306"/>
      <c r="AI8499" s="305"/>
      <c r="AJ8499" s="305"/>
      <c r="AK8499" s="307"/>
      <c r="AL8499" s="308"/>
    </row>
    <row r="8500" spans="34:38" ht="14.4">
      <c r="AH8500" s="306"/>
      <c r="AI8500" s="305"/>
      <c r="AJ8500" s="305"/>
      <c r="AK8500" s="307"/>
      <c r="AL8500" s="308"/>
    </row>
    <row r="8501" spans="34:38" ht="14.4">
      <c r="AH8501" s="306"/>
      <c r="AI8501" s="305"/>
      <c r="AJ8501" s="305"/>
      <c r="AK8501" s="307"/>
      <c r="AL8501" s="308"/>
    </row>
    <row r="8502" spans="34:38" ht="14.4">
      <c r="AH8502" s="306"/>
      <c r="AI8502" s="305"/>
      <c r="AJ8502" s="305"/>
      <c r="AK8502" s="307"/>
      <c r="AL8502" s="308"/>
    </row>
    <row r="8503" spans="34:38" ht="14.4">
      <c r="AH8503" s="306"/>
      <c r="AI8503" s="305"/>
      <c r="AJ8503" s="305"/>
      <c r="AK8503" s="307"/>
      <c r="AL8503" s="308"/>
    </row>
    <row r="8504" spans="34:38" ht="14.4">
      <c r="AH8504" s="306"/>
      <c r="AI8504" s="305"/>
      <c r="AJ8504" s="305"/>
      <c r="AK8504" s="307"/>
      <c r="AL8504" s="308"/>
    </row>
    <row r="8505" spans="34:38" ht="14.4">
      <c r="AH8505" s="306"/>
      <c r="AI8505" s="305"/>
      <c r="AJ8505" s="305"/>
      <c r="AK8505" s="307"/>
      <c r="AL8505" s="308"/>
    </row>
    <row r="8506" spans="34:38" ht="14.4">
      <c r="AH8506" s="306"/>
      <c r="AI8506" s="305"/>
      <c r="AJ8506" s="305"/>
      <c r="AK8506" s="307"/>
      <c r="AL8506" s="308"/>
    </row>
    <row r="8507" spans="34:38" ht="14.4">
      <c r="AH8507" s="306"/>
      <c r="AI8507" s="305"/>
      <c r="AJ8507" s="305"/>
      <c r="AK8507" s="307"/>
      <c r="AL8507" s="308"/>
    </row>
    <row r="8508" spans="34:38" ht="14.4">
      <c r="AH8508" s="306"/>
      <c r="AI8508" s="305"/>
      <c r="AJ8508" s="305"/>
      <c r="AK8508" s="307"/>
      <c r="AL8508" s="308"/>
    </row>
    <row r="8509" spans="34:38" ht="14.4">
      <c r="AH8509" s="306"/>
      <c r="AI8509" s="305"/>
      <c r="AJ8509" s="305"/>
      <c r="AK8509" s="307"/>
      <c r="AL8509" s="308"/>
    </row>
    <row r="8510" spans="34:38" ht="14.4">
      <c r="AH8510" s="306"/>
      <c r="AI8510" s="305"/>
      <c r="AJ8510" s="305"/>
      <c r="AK8510" s="307"/>
      <c r="AL8510" s="308"/>
    </row>
    <row r="8511" spans="34:38" ht="14.4">
      <c r="AH8511" s="306"/>
      <c r="AI8511" s="305"/>
      <c r="AJ8511" s="305"/>
      <c r="AK8511" s="307"/>
      <c r="AL8511" s="308"/>
    </row>
    <row r="8512" spans="34:38" ht="14.4">
      <c r="AH8512" s="306"/>
      <c r="AI8512" s="305"/>
      <c r="AJ8512" s="305"/>
      <c r="AK8512" s="307"/>
      <c r="AL8512" s="308"/>
    </row>
    <row r="8513" spans="34:38" ht="14.4">
      <c r="AH8513" s="306"/>
      <c r="AI8513" s="305"/>
      <c r="AJ8513" s="305"/>
      <c r="AK8513" s="307"/>
      <c r="AL8513" s="308"/>
    </row>
    <row r="8514" spans="34:38" ht="14.4">
      <c r="AH8514" s="306"/>
      <c r="AI8514" s="305"/>
      <c r="AJ8514" s="305"/>
      <c r="AK8514" s="307"/>
      <c r="AL8514" s="308"/>
    </row>
    <row r="8515" spans="34:38" ht="14.4">
      <c r="AH8515" s="306"/>
      <c r="AI8515" s="305"/>
      <c r="AJ8515" s="305"/>
      <c r="AK8515" s="307"/>
      <c r="AL8515" s="308"/>
    </row>
    <row r="8516" spans="34:38" ht="14.4">
      <c r="AH8516" s="306"/>
      <c r="AI8516" s="305"/>
      <c r="AJ8516" s="305"/>
      <c r="AK8516" s="307"/>
      <c r="AL8516" s="308"/>
    </row>
    <row r="8517" spans="34:38" ht="14.4">
      <c r="AH8517" s="306"/>
      <c r="AI8517" s="305"/>
      <c r="AJ8517" s="305"/>
      <c r="AK8517" s="307"/>
      <c r="AL8517" s="308"/>
    </row>
    <row r="8518" spans="34:38" ht="14.4">
      <c r="AH8518" s="306"/>
      <c r="AI8518" s="305"/>
      <c r="AJ8518" s="305"/>
      <c r="AK8518" s="307"/>
      <c r="AL8518" s="308"/>
    </row>
    <row r="8519" spans="34:38" ht="14.4">
      <c r="AH8519" s="306"/>
      <c r="AI8519" s="305"/>
      <c r="AJ8519" s="305"/>
      <c r="AK8519" s="307"/>
      <c r="AL8519" s="308"/>
    </row>
    <row r="8520" spans="34:38" ht="14.4">
      <c r="AH8520" s="306"/>
      <c r="AI8520" s="305"/>
      <c r="AJ8520" s="305"/>
      <c r="AK8520" s="307"/>
      <c r="AL8520" s="308"/>
    </row>
    <row r="8521" spans="34:38" ht="14.4">
      <c r="AH8521" s="306"/>
      <c r="AI8521" s="305"/>
      <c r="AJ8521" s="305"/>
      <c r="AK8521" s="307"/>
      <c r="AL8521" s="308"/>
    </row>
    <row r="8522" spans="34:38" ht="14.4">
      <c r="AH8522" s="306"/>
      <c r="AI8522" s="305"/>
      <c r="AJ8522" s="305"/>
      <c r="AK8522" s="307"/>
      <c r="AL8522" s="308"/>
    </row>
    <row r="8523" spans="34:38" ht="14.4">
      <c r="AH8523" s="306"/>
      <c r="AI8523" s="305"/>
      <c r="AJ8523" s="305"/>
      <c r="AK8523" s="307"/>
      <c r="AL8523" s="308"/>
    </row>
    <row r="8524" spans="34:38" ht="14.4">
      <c r="AH8524" s="306"/>
      <c r="AI8524" s="305"/>
      <c r="AJ8524" s="305"/>
      <c r="AK8524" s="307"/>
      <c r="AL8524" s="308"/>
    </row>
    <row r="8525" spans="34:38" ht="14.4">
      <c r="AH8525" s="306"/>
      <c r="AI8525" s="305"/>
      <c r="AJ8525" s="305"/>
      <c r="AK8525" s="307"/>
      <c r="AL8525" s="308"/>
    </row>
    <row r="8526" spans="34:38" ht="14.4">
      <c r="AH8526" s="306"/>
      <c r="AI8526" s="305"/>
      <c r="AJ8526" s="305"/>
      <c r="AK8526" s="307"/>
      <c r="AL8526" s="308"/>
    </row>
    <row r="8527" spans="34:38" ht="14.4">
      <c r="AH8527" s="306"/>
      <c r="AI8527" s="305"/>
      <c r="AJ8527" s="305"/>
      <c r="AK8527" s="307"/>
      <c r="AL8527" s="308"/>
    </row>
    <row r="8528" spans="34:38" ht="14.4">
      <c r="AH8528" s="306"/>
      <c r="AI8528" s="305"/>
      <c r="AJ8528" s="305"/>
      <c r="AK8528" s="307"/>
      <c r="AL8528" s="308"/>
    </row>
    <row r="8529" spans="34:38" ht="14.4">
      <c r="AH8529" s="306"/>
      <c r="AI8529" s="305"/>
      <c r="AJ8529" s="305"/>
      <c r="AK8529" s="307"/>
      <c r="AL8529" s="308"/>
    </row>
    <row r="8530" spans="34:38" ht="14.4">
      <c r="AH8530" s="306"/>
      <c r="AI8530" s="305"/>
      <c r="AJ8530" s="305"/>
      <c r="AK8530" s="307"/>
      <c r="AL8530" s="308"/>
    </row>
    <row r="8531" spans="34:38" ht="14.4">
      <c r="AH8531" s="306"/>
      <c r="AI8531" s="305"/>
      <c r="AJ8531" s="305"/>
      <c r="AK8531" s="307"/>
      <c r="AL8531" s="308"/>
    </row>
    <row r="8532" spans="34:38" ht="14.4">
      <c r="AH8532" s="306"/>
      <c r="AI8532" s="305"/>
      <c r="AJ8532" s="305"/>
      <c r="AK8532" s="307"/>
      <c r="AL8532" s="308"/>
    </row>
    <row r="8533" spans="34:38" ht="14.4">
      <c r="AH8533" s="306"/>
      <c r="AI8533" s="305"/>
      <c r="AJ8533" s="305"/>
      <c r="AK8533" s="307"/>
      <c r="AL8533" s="308"/>
    </row>
    <row r="8534" spans="34:38" ht="14.4">
      <c r="AH8534" s="306"/>
      <c r="AI8534" s="305"/>
      <c r="AJ8534" s="305"/>
      <c r="AK8534" s="307"/>
      <c r="AL8534" s="308"/>
    </row>
    <row r="8535" spans="34:38" ht="14.4">
      <c r="AH8535" s="306"/>
      <c r="AI8535" s="305"/>
      <c r="AJ8535" s="305"/>
      <c r="AK8535" s="307"/>
      <c r="AL8535" s="308"/>
    </row>
    <row r="8536" spans="34:38" ht="14.4">
      <c r="AH8536" s="306"/>
      <c r="AI8536" s="305"/>
      <c r="AJ8536" s="305"/>
      <c r="AK8536" s="307"/>
      <c r="AL8536" s="308"/>
    </row>
    <row r="8537" spans="34:38" ht="14.4">
      <c r="AH8537" s="306"/>
      <c r="AI8537" s="305"/>
      <c r="AJ8537" s="305"/>
      <c r="AK8537" s="307"/>
      <c r="AL8537" s="308"/>
    </row>
    <row r="8538" spans="34:38" ht="14.4">
      <c r="AH8538" s="306"/>
      <c r="AI8538" s="305"/>
      <c r="AJ8538" s="305"/>
      <c r="AK8538" s="307"/>
      <c r="AL8538" s="308"/>
    </row>
    <row r="8539" spans="34:38" ht="14.4">
      <c r="AH8539" s="306"/>
      <c r="AI8539" s="305"/>
      <c r="AJ8539" s="305"/>
      <c r="AK8539" s="307"/>
      <c r="AL8539" s="308"/>
    </row>
    <row r="8540" spans="34:38" ht="14.4">
      <c r="AH8540" s="306"/>
      <c r="AI8540" s="305"/>
      <c r="AJ8540" s="305"/>
      <c r="AK8540" s="307"/>
      <c r="AL8540" s="308"/>
    </row>
    <row r="8541" spans="34:38" ht="14.4">
      <c r="AH8541" s="306"/>
      <c r="AI8541" s="305"/>
      <c r="AJ8541" s="305"/>
      <c r="AK8541" s="307"/>
      <c r="AL8541" s="308"/>
    </row>
    <row r="8542" spans="34:38" ht="14.4">
      <c r="AH8542" s="306"/>
      <c r="AI8542" s="305"/>
      <c r="AJ8542" s="305"/>
      <c r="AK8542" s="307"/>
      <c r="AL8542" s="308"/>
    </row>
    <row r="8543" spans="34:38" ht="14.4">
      <c r="AH8543" s="306"/>
      <c r="AI8543" s="305"/>
      <c r="AJ8543" s="305"/>
      <c r="AK8543" s="307"/>
      <c r="AL8543" s="308"/>
    </row>
    <row r="8544" spans="34:38" ht="14.4">
      <c r="AH8544" s="306"/>
      <c r="AI8544" s="305"/>
      <c r="AJ8544" s="305"/>
      <c r="AK8544" s="307"/>
      <c r="AL8544" s="308"/>
    </row>
    <row r="8545" spans="34:38" ht="14.4">
      <c r="AH8545" s="306"/>
      <c r="AI8545" s="305"/>
      <c r="AJ8545" s="305"/>
      <c r="AK8545" s="307"/>
      <c r="AL8545" s="308"/>
    </row>
    <row r="8546" spans="34:38" ht="14.4">
      <c r="AH8546" s="306"/>
      <c r="AI8546" s="305"/>
      <c r="AJ8546" s="305"/>
      <c r="AK8546" s="307"/>
      <c r="AL8546" s="308"/>
    </row>
    <row r="8547" spans="34:38" ht="14.4">
      <c r="AH8547" s="306"/>
      <c r="AI8547" s="305"/>
      <c r="AJ8547" s="305"/>
      <c r="AK8547" s="307"/>
      <c r="AL8547" s="308"/>
    </row>
    <row r="8548" spans="34:38" ht="14.4">
      <c r="AH8548" s="306"/>
      <c r="AI8548" s="305"/>
      <c r="AJ8548" s="305"/>
      <c r="AK8548" s="307"/>
      <c r="AL8548" s="308"/>
    </row>
    <row r="8549" spans="34:38" ht="14.4">
      <c r="AH8549" s="306"/>
      <c r="AI8549" s="305"/>
      <c r="AJ8549" s="305"/>
      <c r="AK8549" s="307"/>
      <c r="AL8549" s="308"/>
    </row>
    <row r="8550" spans="34:38" ht="14.4">
      <c r="AH8550" s="306"/>
      <c r="AI8550" s="305"/>
      <c r="AJ8550" s="305"/>
      <c r="AK8550" s="307"/>
      <c r="AL8550" s="308"/>
    </row>
    <row r="8551" spans="34:38" ht="14.4">
      <c r="AH8551" s="306"/>
      <c r="AI8551" s="305"/>
      <c r="AJ8551" s="305"/>
      <c r="AK8551" s="307"/>
      <c r="AL8551" s="308"/>
    </row>
    <row r="8552" spans="34:38" ht="14.4">
      <c r="AH8552" s="306"/>
      <c r="AI8552" s="305"/>
      <c r="AJ8552" s="305"/>
      <c r="AK8552" s="307"/>
      <c r="AL8552" s="308"/>
    </row>
    <row r="8553" spans="34:38" ht="14.4">
      <c r="AH8553" s="306"/>
      <c r="AI8553" s="305"/>
      <c r="AJ8553" s="305"/>
      <c r="AK8553" s="307"/>
      <c r="AL8553" s="308"/>
    </row>
    <row r="8554" spans="34:38" ht="14.4">
      <c r="AH8554" s="306"/>
      <c r="AI8554" s="305"/>
      <c r="AJ8554" s="305"/>
      <c r="AK8554" s="307"/>
      <c r="AL8554" s="308"/>
    </row>
    <row r="8555" spans="34:38" ht="14.4">
      <c r="AH8555" s="306"/>
      <c r="AI8555" s="305"/>
      <c r="AJ8555" s="305"/>
      <c r="AK8555" s="307"/>
      <c r="AL8555" s="308"/>
    </row>
    <row r="8556" spans="34:38" ht="14.4">
      <c r="AH8556" s="306"/>
      <c r="AI8556" s="305"/>
      <c r="AJ8556" s="305"/>
      <c r="AK8556" s="307"/>
      <c r="AL8556" s="308"/>
    </row>
    <row r="8557" spans="34:38" ht="14.4">
      <c r="AH8557" s="306"/>
      <c r="AI8557" s="305"/>
      <c r="AJ8557" s="305"/>
      <c r="AK8557" s="307"/>
      <c r="AL8557" s="308"/>
    </row>
    <row r="8558" spans="34:38" ht="14.4">
      <c r="AH8558" s="306"/>
      <c r="AI8558" s="305"/>
      <c r="AJ8558" s="305"/>
      <c r="AK8558" s="307"/>
      <c r="AL8558" s="308"/>
    </row>
    <row r="8559" spans="34:38" ht="14.4">
      <c r="AH8559" s="306"/>
      <c r="AI8559" s="305"/>
      <c r="AJ8559" s="305"/>
      <c r="AK8559" s="307"/>
      <c r="AL8559" s="308"/>
    </row>
    <row r="8560" spans="34:38" ht="14.4">
      <c r="AH8560" s="306"/>
      <c r="AI8560" s="305"/>
      <c r="AJ8560" s="305"/>
      <c r="AK8560" s="307"/>
      <c r="AL8560" s="308"/>
    </row>
    <row r="8561" spans="34:38" ht="14.4">
      <c r="AH8561" s="306"/>
      <c r="AI8561" s="305"/>
      <c r="AJ8561" s="305"/>
      <c r="AK8561" s="307"/>
      <c r="AL8561" s="308"/>
    </row>
    <row r="8562" spans="34:38" ht="14.4">
      <c r="AH8562" s="306"/>
      <c r="AI8562" s="305"/>
      <c r="AJ8562" s="305"/>
      <c r="AK8562" s="307"/>
      <c r="AL8562" s="308"/>
    </row>
    <row r="8563" spans="34:38" ht="14.4">
      <c r="AH8563" s="306"/>
      <c r="AI8563" s="305"/>
      <c r="AJ8563" s="305"/>
      <c r="AK8563" s="307"/>
      <c r="AL8563" s="308"/>
    </row>
    <row r="8564" spans="34:38" ht="14.4">
      <c r="AH8564" s="306"/>
      <c r="AI8564" s="305"/>
      <c r="AJ8564" s="305"/>
      <c r="AK8564" s="307"/>
      <c r="AL8564" s="308"/>
    </row>
    <row r="8565" spans="34:38" ht="14.4">
      <c r="AH8565" s="306"/>
      <c r="AI8565" s="305"/>
      <c r="AJ8565" s="305"/>
      <c r="AK8565" s="307"/>
      <c r="AL8565" s="308"/>
    </row>
    <row r="8566" spans="34:38" ht="14.4">
      <c r="AH8566" s="306"/>
      <c r="AI8566" s="305"/>
      <c r="AJ8566" s="305"/>
      <c r="AK8566" s="307"/>
      <c r="AL8566" s="308"/>
    </row>
    <row r="8567" spans="34:38" ht="14.4">
      <c r="AH8567" s="306"/>
      <c r="AI8567" s="305"/>
      <c r="AJ8567" s="305"/>
      <c r="AK8567" s="307"/>
      <c r="AL8567" s="308"/>
    </row>
    <row r="8568" spans="34:38" ht="14.4">
      <c r="AH8568" s="306"/>
      <c r="AI8568" s="305"/>
      <c r="AJ8568" s="305"/>
      <c r="AK8568" s="307"/>
      <c r="AL8568" s="308"/>
    </row>
    <row r="8569" spans="34:38" ht="14.4">
      <c r="AH8569" s="306"/>
      <c r="AI8569" s="305"/>
      <c r="AJ8569" s="305"/>
      <c r="AK8569" s="307"/>
      <c r="AL8569" s="308"/>
    </row>
    <row r="8570" spans="34:38" ht="14.4">
      <c r="AH8570" s="306"/>
      <c r="AI8570" s="305"/>
      <c r="AJ8570" s="305"/>
      <c r="AK8570" s="307"/>
      <c r="AL8570" s="308"/>
    </row>
    <row r="8571" spans="34:38" ht="14.4">
      <c r="AH8571" s="306"/>
      <c r="AI8571" s="305"/>
      <c r="AJ8571" s="305"/>
      <c r="AK8571" s="307"/>
      <c r="AL8571" s="308"/>
    </row>
    <row r="8572" spans="34:38" ht="14.4">
      <c r="AH8572" s="306"/>
      <c r="AI8572" s="305"/>
      <c r="AJ8572" s="305"/>
      <c r="AK8572" s="307"/>
      <c r="AL8572" s="308"/>
    </row>
    <row r="8573" spans="34:38" ht="14.4">
      <c r="AH8573" s="306"/>
      <c r="AI8573" s="305"/>
      <c r="AJ8573" s="305"/>
      <c r="AK8573" s="307"/>
      <c r="AL8573" s="308"/>
    </row>
    <row r="8574" spans="34:38" ht="14.4">
      <c r="AH8574" s="306"/>
      <c r="AI8574" s="305"/>
      <c r="AJ8574" s="305"/>
      <c r="AK8574" s="307"/>
      <c r="AL8574" s="308"/>
    </row>
    <row r="8575" spans="34:38" ht="14.4">
      <c r="AH8575" s="306"/>
      <c r="AI8575" s="305"/>
      <c r="AJ8575" s="305"/>
      <c r="AK8575" s="307"/>
      <c r="AL8575" s="308"/>
    </row>
    <row r="8576" spans="34:38" ht="14.4">
      <c r="AH8576" s="306"/>
      <c r="AI8576" s="305"/>
      <c r="AJ8576" s="305"/>
      <c r="AK8576" s="307"/>
      <c r="AL8576" s="308"/>
    </row>
    <row r="8577" spans="34:38" ht="14.4">
      <c r="AH8577" s="306"/>
      <c r="AI8577" s="305"/>
      <c r="AJ8577" s="305"/>
      <c r="AK8577" s="307"/>
      <c r="AL8577" s="308"/>
    </row>
    <row r="8578" spans="34:38" ht="14.4">
      <c r="AH8578" s="306"/>
      <c r="AI8578" s="305"/>
      <c r="AJ8578" s="305"/>
      <c r="AK8578" s="307"/>
      <c r="AL8578" s="308"/>
    </row>
    <row r="8579" spans="34:38" ht="14.4">
      <c r="AH8579" s="306"/>
      <c r="AI8579" s="305"/>
      <c r="AJ8579" s="305"/>
      <c r="AK8579" s="307"/>
      <c r="AL8579" s="308"/>
    </row>
    <row r="8580" spans="34:38" ht="14.4">
      <c r="AH8580" s="306"/>
      <c r="AI8580" s="305"/>
      <c r="AJ8580" s="305"/>
      <c r="AK8580" s="307"/>
      <c r="AL8580" s="308"/>
    </row>
    <row r="8581" spans="34:38" ht="14.4">
      <c r="AH8581" s="306"/>
      <c r="AI8581" s="305"/>
      <c r="AJ8581" s="305"/>
      <c r="AK8581" s="307"/>
      <c r="AL8581" s="308"/>
    </row>
    <row r="8582" spans="34:38" ht="14.4">
      <c r="AH8582" s="306"/>
      <c r="AI8582" s="305"/>
      <c r="AJ8582" s="305"/>
      <c r="AK8582" s="307"/>
      <c r="AL8582" s="308"/>
    </row>
    <row r="8583" spans="34:38" ht="14.4">
      <c r="AH8583" s="306"/>
      <c r="AI8583" s="305"/>
      <c r="AJ8583" s="305"/>
      <c r="AK8583" s="307"/>
      <c r="AL8583" s="308"/>
    </row>
    <row r="8584" spans="34:38" ht="14.4">
      <c r="AH8584" s="306"/>
      <c r="AI8584" s="305"/>
      <c r="AJ8584" s="305"/>
      <c r="AK8584" s="307"/>
      <c r="AL8584" s="308"/>
    </row>
    <row r="8585" spans="34:38" ht="14.4">
      <c r="AH8585" s="306"/>
      <c r="AI8585" s="305"/>
      <c r="AJ8585" s="305"/>
      <c r="AK8585" s="307"/>
      <c r="AL8585" s="308"/>
    </row>
    <row r="8586" spans="34:38" ht="14.4">
      <c r="AH8586" s="306"/>
      <c r="AI8586" s="305"/>
      <c r="AJ8586" s="305"/>
      <c r="AK8586" s="307"/>
      <c r="AL8586" s="308"/>
    </row>
    <row r="8587" spans="34:38" ht="14.4">
      <c r="AH8587" s="306"/>
      <c r="AI8587" s="305"/>
      <c r="AJ8587" s="305"/>
      <c r="AK8587" s="307"/>
      <c r="AL8587" s="308"/>
    </row>
    <row r="8588" spans="34:38" ht="14.4">
      <c r="AH8588" s="306"/>
      <c r="AI8588" s="305"/>
      <c r="AJ8588" s="305"/>
      <c r="AK8588" s="307"/>
      <c r="AL8588" s="308"/>
    </row>
    <row r="8589" spans="34:38" ht="14.4">
      <c r="AH8589" s="306"/>
      <c r="AI8589" s="305"/>
      <c r="AJ8589" s="305"/>
      <c r="AK8589" s="307"/>
      <c r="AL8589" s="308"/>
    </row>
    <row r="8590" spans="34:38" ht="14.4">
      <c r="AH8590" s="306"/>
      <c r="AI8590" s="305"/>
      <c r="AJ8590" s="305"/>
      <c r="AK8590" s="307"/>
      <c r="AL8590" s="308"/>
    </row>
    <row r="8591" spans="34:38" ht="14.4">
      <c r="AH8591" s="306"/>
      <c r="AI8591" s="305"/>
      <c r="AJ8591" s="305"/>
      <c r="AK8591" s="307"/>
      <c r="AL8591" s="308"/>
    </row>
    <row r="8592" spans="34:38" ht="14.4">
      <c r="AH8592" s="306"/>
      <c r="AI8592" s="305"/>
      <c r="AJ8592" s="305"/>
      <c r="AK8592" s="307"/>
      <c r="AL8592" s="308"/>
    </row>
    <row r="8593" spans="34:38" ht="14.4">
      <c r="AH8593" s="306"/>
      <c r="AI8593" s="305"/>
      <c r="AJ8593" s="305"/>
      <c r="AK8593" s="307"/>
      <c r="AL8593" s="308"/>
    </row>
    <row r="8594" spans="34:38" ht="14.4">
      <c r="AH8594" s="306"/>
      <c r="AI8594" s="305"/>
      <c r="AJ8594" s="305"/>
      <c r="AK8594" s="307"/>
      <c r="AL8594" s="308"/>
    </row>
    <row r="8595" spans="34:38" ht="14.4">
      <c r="AH8595" s="306"/>
      <c r="AI8595" s="305"/>
      <c r="AJ8595" s="305"/>
      <c r="AK8595" s="307"/>
      <c r="AL8595" s="308"/>
    </row>
    <row r="8596" spans="34:38" ht="14.4">
      <c r="AH8596" s="306"/>
      <c r="AI8596" s="305"/>
      <c r="AJ8596" s="305"/>
      <c r="AK8596" s="307"/>
      <c r="AL8596" s="308"/>
    </row>
    <row r="8597" spans="34:38" ht="14.4">
      <c r="AH8597" s="306"/>
      <c r="AI8597" s="305"/>
      <c r="AJ8597" s="305"/>
      <c r="AK8597" s="307"/>
      <c r="AL8597" s="308"/>
    </row>
    <row r="8598" spans="34:38" ht="14.4">
      <c r="AH8598" s="306"/>
      <c r="AI8598" s="305"/>
      <c r="AJ8598" s="305"/>
      <c r="AK8598" s="307"/>
      <c r="AL8598" s="308"/>
    </row>
    <row r="8599" spans="34:38" ht="14.4">
      <c r="AH8599" s="306"/>
      <c r="AI8599" s="305"/>
      <c r="AJ8599" s="305"/>
      <c r="AK8599" s="307"/>
      <c r="AL8599" s="308"/>
    </row>
    <row r="8600" spans="34:38" ht="14.4">
      <c r="AH8600" s="306"/>
      <c r="AI8600" s="305"/>
      <c r="AJ8600" s="305"/>
      <c r="AK8600" s="307"/>
      <c r="AL8600" s="308"/>
    </row>
    <row r="8601" spans="34:38" ht="14.4">
      <c r="AH8601" s="306"/>
      <c r="AI8601" s="305"/>
      <c r="AJ8601" s="305"/>
      <c r="AK8601" s="307"/>
      <c r="AL8601" s="308"/>
    </row>
    <row r="8602" spans="34:38" ht="14.4">
      <c r="AH8602" s="306"/>
      <c r="AI8602" s="305"/>
      <c r="AJ8602" s="305"/>
      <c r="AK8602" s="307"/>
      <c r="AL8602" s="308"/>
    </row>
    <row r="8603" spans="34:38" ht="14.4">
      <c r="AH8603" s="306"/>
      <c r="AI8603" s="305"/>
      <c r="AJ8603" s="305"/>
      <c r="AK8603" s="307"/>
      <c r="AL8603" s="308"/>
    </row>
    <row r="8604" spans="34:38" ht="14.4">
      <c r="AH8604" s="306"/>
      <c r="AI8604" s="305"/>
      <c r="AJ8604" s="305"/>
      <c r="AK8604" s="307"/>
      <c r="AL8604" s="308"/>
    </row>
    <row r="8605" spans="34:38" ht="14.4">
      <c r="AH8605" s="306"/>
      <c r="AI8605" s="305"/>
      <c r="AJ8605" s="305"/>
      <c r="AK8605" s="307"/>
      <c r="AL8605" s="308"/>
    </row>
    <row r="8606" spans="34:38" ht="14.4">
      <c r="AH8606" s="306"/>
      <c r="AI8606" s="305"/>
      <c r="AJ8606" s="305"/>
      <c r="AK8606" s="307"/>
      <c r="AL8606" s="308"/>
    </row>
    <row r="8607" spans="34:38" ht="14.4">
      <c r="AH8607" s="306"/>
      <c r="AI8607" s="305"/>
      <c r="AJ8607" s="305"/>
      <c r="AK8607" s="307"/>
      <c r="AL8607" s="308"/>
    </row>
    <row r="8608" spans="34:38" ht="14.4">
      <c r="AH8608" s="306"/>
      <c r="AI8608" s="305"/>
      <c r="AJ8608" s="305"/>
      <c r="AK8608" s="307"/>
      <c r="AL8608" s="308"/>
    </row>
    <row r="8609" spans="34:38" ht="14.4">
      <c r="AH8609" s="306"/>
      <c r="AI8609" s="305"/>
      <c r="AJ8609" s="305"/>
      <c r="AK8609" s="307"/>
      <c r="AL8609" s="308"/>
    </row>
    <row r="8610" spans="34:38" ht="14.4">
      <c r="AH8610" s="306"/>
      <c r="AI8610" s="305"/>
      <c r="AJ8610" s="305"/>
      <c r="AK8610" s="307"/>
      <c r="AL8610" s="308"/>
    </row>
    <row r="8611" spans="34:38" ht="14.4">
      <c r="AH8611" s="306"/>
      <c r="AI8611" s="305"/>
      <c r="AJ8611" s="305"/>
      <c r="AK8611" s="307"/>
      <c r="AL8611" s="308"/>
    </row>
    <row r="8612" spans="34:38" ht="14.4">
      <c r="AH8612" s="306"/>
      <c r="AI8612" s="305"/>
      <c r="AJ8612" s="305"/>
      <c r="AK8612" s="307"/>
      <c r="AL8612" s="308"/>
    </row>
    <row r="8613" spans="34:38" ht="14.4">
      <c r="AH8613" s="306"/>
      <c r="AI8613" s="305"/>
      <c r="AJ8613" s="305"/>
      <c r="AK8613" s="307"/>
      <c r="AL8613" s="308"/>
    </row>
    <row r="8614" spans="34:38" ht="14.4">
      <c r="AH8614" s="306"/>
      <c r="AI8614" s="305"/>
      <c r="AJ8614" s="305"/>
      <c r="AK8614" s="307"/>
      <c r="AL8614" s="308"/>
    </row>
    <row r="8615" spans="34:38" ht="14.4">
      <c r="AH8615" s="306"/>
      <c r="AI8615" s="305"/>
      <c r="AJ8615" s="305"/>
      <c r="AK8615" s="307"/>
      <c r="AL8615" s="308"/>
    </row>
    <row r="8616" spans="34:38" ht="14.4">
      <c r="AH8616" s="306"/>
      <c r="AI8616" s="305"/>
      <c r="AJ8616" s="305"/>
      <c r="AK8616" s="307"/>
      <c r="AL8616" s="308"/>
    </row>
    <row r="8617" spans="34:38" ht="14.4">
      <c r="AH8617" s="306"/>
      <c r="AI8617" s="305"/>
      <c r="AJ8617" s="305"/>
      <c r="AK8617" s="307"/>
      <c r="AL8617" s="308"/>
    </row>
    <row r="8618" spans="34:38" ht="14.4">
      <c r="AH8618" s="306"/>
      <c r="AI8618" s="305"/>
      <c r="AJ8618" s="305"/>
      <c r="AK8618" s="307"/>
      <c r="AL8618" s="308"/>
    </row>
    <row r="8619" spans="34:38" ht="14.4">
      <c r="AH8619" s="306"/>
      <c r="AI8619" s="305"/>
      <c r="AJ8619" s="305"/>
      <c r="AK8619" s="307"/>
      <c r="AL8619" s="308"/>
    </row>
    <row r="8620" spans="34:38" ht="14.4">
      <c r="AH8620" s="306"/>
      <c r="AI8620" s="305"/>
      <c r="AJ8620" s="305"/>
      <c r="AK8620" s="307"/>
      <c r="AL8620" s="308"/>
    </row>
    <row r="8621" spans="34:38" ht="14.4">
      <c r="AH8621" s="306"/>
      <c r="AI8621" s="305"/>
      <c r="AJ8621" s="305"/>
      <c r="AK8621" s="307"/>
      <c r="AL8621" s="308"/>
    </row>
    <row r="8622" spans="34:38" ht="14.4">
      <c r="AH8622" s="306"/>
      <c r="AI8622" s="305"/>
      <c r="AJ8622" s="305"/>
      <c r="AK8622" s="307"/>
      <c r="AL8622" s="308"/>
    </row>
    <row r="8623" spans="34:38" ht="14.4">
      <c r="AH8623" s="306"/>
      <c r="AI8623" s="305"/>
      <c r="AJ8623" s="305"/>
      <c r="AK8623" s="307"/>
      <c r="AL8623" s="308"/>
    </row>
    <row r="8624" spans="34:38" ht="14.4">
      <c r="AH8624" s="306"/>
      <c r="AI8624" s="305"/>
      <c r="AJ8624" s="305"/>
      <c r="AK8624" s="307"/>
      <c r="AL8624" s="308"/>
    </row>
    <row r="8625" spans="34:38" ht="14.4">
      <c r="AH8625" s="306"/>
      <c r="AI8625" s="305"/>
      <c r="AJ8625" s="305"/>
      <c r="AK8625" s="307"/>
      <c r="AL8625" s="308"/>
    </row>
    <row r="8626" spans="34:38" ht="14.4">
      <c r="AH8626" s="306"/>
      <c r="AI8626" s="305"/>
      <c r="AJ8626" s="305"/>
      <c r="AK8626" s="307"/>
      <c r="AL8626" s="308"/>
    </row>
    <row r="8627" spans="34:38" ht="14.4">
      <c r="AH8627" s="306"/>
      <c r="AI8627" s="305"/>
      <c r="AJ8627" s="305"/>
      <c r="AK8627" s="307"/>
      <c r="AL8627" s="308"/>
    </row>
    <row r="8628" spans="34:38" ht="14.4">
      <c r="AH8628" s="306"/>
      <c r="AI8628" s="305"/>
      <c r="AJ8628" s="305"/>
      <c r="AK8628" s="307"/>
      <c r="AL8628" s="308"/>
    </row>
    <row r="8629" spans="34:38" ht="14.4">
      <c r="AH8629" s="306"/>
      <c r="AI8629" s="305"/>
      <c r="AJ8629" s="305"/>
      <c r="AK8629" s="307"/>
      <c r="AL8629" s="308"/>
    </row>
    <row r="8630" spans="34:38" ht="14.4">
      <c r="AH8630" s="306"/>
      <c r="AI8630" s="305"/>
      <c r="AJ8630" s="305"/>
      <c r="AK8630" s="307"/>
      <c r="AL8630" s="308"/>
    </row>
    <row r="8631" spans="34:38" ht="14.4">
      <c r="AH8631" s="306"/>
      <c r="AI8631" s="305"/>
      <c r="AJ8631" s="305"/>
      <c r="AK8631" s="307"/>
      <c r="AL8631" s="308"/>
    </row>
    <row r="8632" spans="34:38" ht="14.4">
      <c r="AH8632" s="306"/>
      <c r="AI8632" s="305"/>
      <c r="AJ8632" s="305"/>
      <c r="AK8632" s="307"/>
      <c r="AL8632" s="308"/>
    </row>
    <row r="8633" spans="34:38" ht="14.4">
      <c r="AH8633" s="306"/>
      <c r="AI8633" s="305"/>
      <c r="AJ8633" s="305"/>
      <c r="AK8633" s="307"/>
      <c r="AL8633" s="308"/>
    </row>
    <row r="8634" spans="34:38" ht="14.4">
      <c r="AH8634" s="306"/>
      <c r="AI8634" s="305"/>
      <c r="AJ8634" s="305"/>
      <c r="AK8634" s="307"/>
      <c r="AL8634" s="308"/>
    </row>
    <row r="8635" spans="34:38" ht="14.4">
      <c r="AH8635" s="306"/>
      <c r="AI8635" s="305"/>
      <c r="AJ8635" s="305"/>
      <c r="AK8635" s="307"/>
      <c r="AL8635" s="308"/>
    </row>
    <row r="8636" spans="34:38" ht="14.4">
      <c r="AH8636" s="306"/>
      <c r="AI8636" s="305"/>
      <c r="AJ8636" s="305"/>
      <c r="AK8636" s="307"/>
      <c r="AL8636" s="308"/>
    </row>
    <row r="8637" spans="34:38" ht="14.4">
      <c r="AH8637" s="306"/>
      <c r="AI8637" s="305"/>
      <c r="AJ8637" s="305"/>
      <c r="AK8637" s="307"/>
      <c r="AL8637" s="308"/>
    </row>
    <row r="8638" spans="34:38" ht="14.4">
      <c r="AH8638" s="306"/>
      <c r="AI8638" s="305"/>
      <c r="AJ8638" s="305"/>
      <c r="AK8638" s="307"/>
      <c r="AL8638" s="308"/>
    </row>
    <row r="8639" spans="34:38" ht="14.4">
      <c r="AH8639" s="306"/>
      <c r="AI8639" s="305"/>
      <c r="AJ8639" s="305"/>
      <c r="AK8639" s="307"/>
      <c r="AL8639" s="308"/>
    </row>
    <row r="8640" spans="34:38" ht="14.4">
      <c r="AH8640" s="306"/>
      <c r="AI8640" s="305"/>
      <c r="AJ8640" s="305"/>
      <c r="AK8640" s="307"/>
      <c r="AL8640" s="308"/>
    </row>
    <row r="8641" spans="34:38" ht="14.4">
      <c r="AH8641" s="306"/>
      <c r="AI8641" s="305"/>
      <c r="AJ8641" s="305"/>
      <c r="AK8641" s="307"/>
      <c r="AL8641" s="308"/>
    </row>
    <row r="8642" spans="34:38" ht="14.4">
      <c r="AH8642" s="306"/>
      <c r="AI8642" s="305"/>
      <c r="AJ8642" s="305"/>
      <c r="AK8642" s="307"/>
      <c r="AL8642" s="308"/>
    </row>
    <row r="8643" spans="34:38" ht="14.4">
      <c r="AH8643" s="306"/>
      <c r="AI8643" s="305"/>
      <c r="AJ8643" s="305"/>
      <c r="AK8643" s="307"/>
      <c r="AL8643" s="308"/>
    </row>
    <row r="8644" spans="34:38" ht="14.4">
      <c r="AH8644" s="306"/>
      <c r="AI8644" s="305"/>
      <c r="AJ8644" s="305"/>
      <c r="AK8644" s="307"/>
      <c r="AL8644" s="308"/>
    </row>
    <row r="8645" spans="34:38" ht="14.4">
      <c r="AH8645" s="306"/>
      <c r="AI8645" s="305"/>
      <c r="AJ8645" s="305"/>
      <c r="AK8645" s="307"/>
      <c r="AL8645" s="308"/>
    </row>
    <row r="8646" spans="34:38" ht="14.4">
      <c r="AH8646" s="306"/>
      <c r="AI8646" s="305"/>
      <c r="AJ8646" s="305"/>
      <c r="AK8646" s="307"/>
      <c r="AL8646" s="308"/>
    </row>
    <row r="8647" spans="34:38" ht="14.4">
      <c r="AH8647" s="306"/>
      <c r="AI8647" s="305"/>
      <c r="AJ8647" s="305"/>
      <c r="AK8647" s="307"/>
      <c r="AL8647" s="308"/>
    </row>
    <row r="8648" spans="34:38" ht="14.4">
      <c r="AH8648" s="306"/>
      <c r="AI8648" s="305"/>
      <c r="AJ8648" s="305"/>
      <c r="AK8648" s="307"/>
      <c r="AL8648" s="308"/>
    </row>
    <row r="8649" spans="34:38" ht="14.4">
      <c r="AH8649" s="306"/>
      <c r="AI8649" s="305"/>
      <c r="AJ8649" s="305"/>
      <c r="AK8649" s="307"/>
      <c r="AL8649" s="308"/>
    </row>
    <row r="8650" spans="34:38" ht="14.4">
      <c r="AH8650" s="306"/>
      <c r="AI8650" s="305"/>
      <c r="AJ8650" s="305"/>
      <c r="AK8650" s="307"/>
      <c r="AL8650" s="308"/>
    </row>
    <row r="8651" spans="34:38" ht="14.4">
      <c r="AH8651" s="306"/>
      <c r="AI8651" s="305"/>
      <c r="AJ8651" s="305"/>
      <c r="AK8651" s="307"/>
      <c r="AL8651" s="308"/>
    </row>
    <row r="8652" spans="34:38" ht="14.4">
      <c r="AH8652" s="306"/>
      <c r="AI8652" s="305"/>
      <c r="AJ8652" s="305"/>
      <c r="AK8652" s="307"/>
      <c r="AL8652" s="308"/>
    </row>
    <row r="8653" spans="34:38" ht="14.4">
      <c r="AH8653" s="306"/>
      <c r="AI8653" s="305"/>
      <c r="AJ8653" s="305"/>
      <c r="AK8653" s="307"/>
      <c r="AL8653" s="308"/>
    </row>
    <row r="8654" spans="34:38" ht="14.4">
      <c r="AH8654" s="306"/>
      <c r="AI8654" s="305"/>
      <c r="AJ8654" s="305"/>
      <c r="AK8654" s="307"/>
      <c r="AL8654" s="308"/>
    </row>
    <row r="8655" spans="34:38" ht="14.4">
      <c r="AH8655" s="306"/>
      <c r="AI8655" s="305"/>
      <c r="AJ8655" s="305"/>
      <c r="AK8655" s="307"/>
      <c r="AL8655" s="308"/>
    </row>
    <row r="8656" spans="34:38" ht="14.4">
      <c r="AH8656" s="306"/>
      <c r="AI8656" s="305"/>
      <c r="AJ8656" s="305"/>
      <c r="AK8656" s="307"/>
      <c r="AL8656" s="308"/>
    </row>
    <row r="8657" spans="34:38" ht="14.4">
      <c r="AH8657" s="306"/>
      <c r="AI8657" s="305"/>
      <c r="AJ8657" s="305"/>
      <c r="AK8657" s="307"/>
      <c r="AL8657" s="308"/>
    </row>
    <row r="8658" spans="34:38" ht="14.4">
      <c r="AH8658" s="306"/>
      <c r="AI8658" s="305"/>
      <c r="AJ8658" s="305"/>
      <c r="AK8658" s="307"/>
      <c r="AL8658" s="308"/>
    </row>
    <row r="8659" spans="34:38" ht="14.4">
      <c r="AH8659" s="306"/>
      <c r="AI8659" s="305"/>
      <c r="AJ8659" s="305"/>
      <c r="AK8659" s="307"/>
      <c r="AL8659" s="308"/>
    </row>
    <row r="8660" spans="34:38" ht="14.4">
      <c r="AH8660" s="306"/>
      <c r="AI8660" s="305"/>
      <c r="AJ8660" s="305"/>
      <c r="AK8660" s="307"/>
      <c r="AL8660" s="308"/>
    </row>
    <row r="8661" spans="34:38" ht="14.4">
      <c r="AH8661" s="306"/>
      <c r="AI8661" s="305"/>
      <c r="AJ8661" s="305"/>
      <c r="AK8661" s="307"/>
      <c r="AL8661" s="308"/>
    </row>
    <row r="8662" spans="34:38" ht="14.4">
      <c r="AH8662" s="306"/>
      <c r="AI8662" s="305"/>
      <c r="AJ8662" s="305"/>
      <c r="AK8662" s="307"/>
      <c r="AL8662" s="308"/>
    </row>
    <row r="8663" spans="34:38" ht="14.4">
      <c r="AH8663" s="306"/>
      <c r="AI8663" s="305"/>
      <c r="AJ8663" s="305"/>
      <c r="AK8663" s="307"/>
      <c r="AL8663" s="308"/>
    </row>
    <row r="8664" spans="34:38" ht="14.4">
      <c r="AH8664" s="306"/>
      <c r="AI8664" s="305"/>
      <c r="AJ8664" s="305"/>
      <c r="AK8664" s="307"/>
      <c r="AL8664" s="308"/>
    </row>
    <row r="8665" spans="34:38" ht="14.4">
      <c r="AH8665" s="306"/>
      <c r="AI8665" s="305"/>
      <c r="AJ8665" s="305"/>
      <c r="AK8665" s="307"/>
      <c r="AL8665" s="308"/>
    </row>
    <row r="8666" spans="34:38" ht="14.4">
      <c r="AH8666" s="306"/>
      <c r="AI8666" s="305"/>
      <c r="AJ8666" s="305"/>
      <c r="AK8666" s="307"/>
      <c r="AL8666" s="308"/>
    </row>
    <row r="8667" spans="34:38" ht="14.4">
      <c r="AH8667" s="306"/>
      <c r="AI8667" s="305"/>
      <c r="AJ8667" s="305"/>
      <c r="AK8667" s="307"/>
      <c r="AL8667" s="308"/>
    </row>
    <row r="8668" spans="34:38" ht="14.4">
      <c r="AH8668" s="306"/>
      <c r="AI8668" s="305"/>
      <c r="AJ8668" s="305"/>
      <c r="AK8668" s="307"/>
      <c r="AL8668" s="308"/>
    </row>
    <row r="8669" spans="34:38" ht="14.4">
      <c r="AH8669" s="306"/>
      <c r="AI8669" s="305"/>
      <c r="AJ8669" s="305"/>
      <c r="AK8669" s="307"/>
      <c r="AL8669" s="308"/>
    </row>
    <row r="8670" spans="34:38" ht="14.4">
      <c r="AH8670" s="306"/>
      <c r="AI8670" s="305"/>
      <c r="AJ8670" s="305"/>
      <c r="AK8670" s="307"/>
      <c r="AL8670" s="308"/>
    </row>
    <row r="8671" spans="34:38" ht="14.4">
      <c r="AH8671" s="306"/>
      <c r="AI8671" s="305"/>
      <c r="AJ8671" s="305"/>
      <c r="AK8671" s="307"/>
      <c r="AL8671" s="308"/>
    </row>
    <row r="8672" spans="34:38" ht="14.4">
      <c r="AH8672" s="306"/>
      <c r="AI8672" s="305"/>
      <c r="AJ8672" s="305"/>
      <c r="AK8672" s="307"/>
      <c r="AL8672" s="308"/>
    </row>
    <row r="8673" spans="34:38" ht="14.4">
      <c r="AH8673" s="306"/>
      <c r="AI8673" s="305"/>
      <c r="AJ8673" s="305"/>
      <c r="AK8673" s="307"/>
      <c r="AL8673" s="308"/>
    </row>
    <row r="8674" spans="34:38" ht="14.4">
      <c r="AH8674" s="306"/>
      <c r="AI8674" s="305"/>
      <c r="AJ8674" s="305"/>
      <c r="AK8674" s="307"/>
      <c r="AL8674" s="308"/>
    </row>
    <row r="8675" spans="34:38" ht="14.4">
      <c r="AH8675" s="306"/>
      <c r="AI8675" s="305"/>
      <c r="AJ8675" s="305"/>
      <c r="AK8675" s="307"/>
      <c r="AL8675" s="308"/>
    </row>
    <row r="8676" spans="34:38" ht="14.4">
      <c r="AH8676" s="306"/>
      <c r="AI8676" s="305"/>
      <c r="AJ8676" s="305"/>
      <c r="AK8676" s="307"/>
      <c r="AL8676" s="308"/>
    </row>
    <row r="8677" spans="34:38" ht="14.4">
      <c r="AH8677" s="306"/>
      <c r="AI8677" s="305"/>
      <c r="AJ8677" s="305"/>
      <c r="AK8677" s="307"/>
      <c r="AL8677" s="308"/>
    </row>
    <row r="8678" spans="34:38" ht="14.4">
      <c r="AH8678" s="306"/>
      <c r="AI8678" s="305"/>
      <c r="AJ8678" s="305"/>
      <c r="AK8678" s="307"/>
      <c r="AL8678" s="308"/>
    </row>
    <row r="8679" spans="34:38" ht="14.4">
      <c r="AH8679" s="306"/>
      <c r="AI8679" s="305"/>
      <c r="AJ8679" s="305"/>
      <c r="AK8679" s="307"/>
      <c r="AL8679" s="308"/>
    </row>
    <row r="8680" spans="34:38" ht="14.4">
      <c r="AH8680" s="306"/>
      <c r="AI8680" s="305"/>
      <c r="AJ8680" s="305"/>
      <c r="AK8680" s="307"/>
      <c r="AL8680" s="308"/>
    </row>
    <row r="8681" spans="34:38" ht="14.4">
      <c r="AH8681" s="306"/>
      <c r="AI8681" s="305"/>
      <c r="AJ8681" s="305"/>
      <c r="AK8681" s="307"/>
      <c r="AL8681" s="308"/>
    </row>
    <row r="8682" spans="34:38" ht="14.4">
      <c r="AH8682" s="306"/>
      <c r="AI8682" s="305"/>
      <c r="AJ8682" s="305"/>
      <c r="AK8682" s="307"/>
      <c r="AL8682" s="308"/>
    </row>
    <row r="8683" spans="34:38" ht="14.4">
      <c r="AH8683" s="306"/>
      <c r="AI8683" s="305"/>
      <c r="AJ8683" s="305"/>
      <c r="AK8683" s="307"/>
      <c r="AL8683" s="308"/>
    </row>
    <row r="8684" spans="34:38" ht="14.4">
      <c r="AH8684" s="306"/>
      <c r="AI8684" s="305"/>
      <c r="AJ8684" s="305"/>
      <c r="AK8684" s="307"/>
      <c r="AL8684" s="308"/>
    </row>
    <row r="8685" spans="34:38" ht="14.4">
      <c r="AH8685" s="306"/>
      <c r="AI8685" s="305"/>
      <c r="AJ8685" s="305"/>
      <c r="AK8685" s="307"/>
      <c r="AL8685" s="308"/>
    </row>
    <row r="8686" spans="34:38" ht="14.4">
      <c r="AH8686" s="306"/>
      <c r="AI8686" s="305"/>
      <c r="AJ8686" s="305"/>
      <c r="AK8686" s="307"/>
      <c r="AL8686" s="308"/>
    </row>
    <row r="8687" spans="34:38" ht="14.4">
      <c r="AH8687" s="306"/>
      <c r="AI8687" s="305"/>
      <c r="AJ8687" s="305"/>
      <c r="AK8687" s="307"/>
      <c r="AL8687" s="308"/>
    </row>
    <row r="8688" spans="34:38" ht="14.4">
      <c r="AH8688" s="306"/>
      <c r="AI8688" s="305"/>
      <c r="AJ8688" s="305"/>
      <c r="AK8688" s="307"/>
      <c r="AL8688" s="308"/>
    </row>
    <row r="8689" spans="34:38" ht="14.4">
      <c r="AH8689" s="306"/>
      <c r="AI8689" s="305"/>
      <c r="AJ8689" s="305"/>
      <c r="AK8689" s="307"/>
      <c r="AL8689" s="308"/>
    </row>
    <row r="8690" spans="34:38" ht="14.4">
      <c r="AH8690" s="306"/>
      <c r="AI8690" s="305"/>
      <c r="AJ8690" s="305"/>
      <c r="AK8690" s="307"/>
      <c r="AL8690" s="308"/>
    </row>
    <row r="8691" spans="34:38" ht="14.4">
      <c r="AH8691" s="306"/>
      <c r="AI8691" s="305"/>
      <c r="AJ8691" s="305"/>
      <c r="AK8691" s="307"/>
      <c r="AL8691" s="308"/>
    </row>
    <row r="8692" spans="34:38" ht="14.4">
      <c r="AH8692" s="306"/>
      <c r="AI8692" s="305"/>
      <c r="AJ8692" s="305"/>
      <c r="AK8692" s="307"/>
      <c r="AL8692" s="308"/>
    </row>
    <row r="8693" spans="34:38" ht="14.4">
      <c r="AH8693" s="306"/>
      <c r="AI8693" s="305"/>
      <c r="AJ8693" s="305"/>
      <c r="AK8693" s="307"/>
      <c r="AL8693" s="308"/>
    </row>
    <row r="8694" spans="34:38" ht="14.4">
      <c r="AH8694" s="306"/>
      <c r="AI8694" s="305"/>
      <c r="AJ8694" s="305"/>
      <c r="AK8694" s="307"/>
      <c r="AL8694" s="308"/>
    </row>
    <row r="8695" spans="34:38" ht="14.4">
      <c r="AH8695" s="306"/>
      <c r="AI8695" s="305"/>
      <c r="AJ8695" s="305"/>
      <c r="AK8695" s="307"/>
      <c r="AL8695" s="308"/>
    </row>
    <row r="8696" spans="34:38" ht="14.4">
      <c r="AH8696" s="306"/>
      <c r="AI8696" s="305"/>
      <c r="AJ8696" s="305"/>
      <c r="AK8696" s="307"/>
      <c r="AL8696" s="308"/>
    </row>
    <row r="8697" spans="34:38" ht="14.4">
      <c r="AH8697" s="306"/>
      <c r="AI8697" s="305"/>
      <c r="AJ8697" s="305"/>
      <c r="AK8697" s="307"/>
      <c r="AL8697" s="308"/>
    </row>
    <row r="8698" spans="34:38" ht="14.4">
      <c r="AH8698" s="306"/>
      <c r="AI8698" s="305"/>
      <c r="AJ8698" s="305"/>
      <c r="AK8698" s="307"/>
      <c r="AL8698" s="308"/>
    </row>
    <row r="8699" spans="34:38" ht="14.4">
      <c r="AH8699" s="306"/>
      <c r="AI8699" s="305"/>
      <c r="AJ8699" s="305"/>
      <c r="AK8699" s="307"/>
      <c r="AL8699" s="308"/>
    </row>
    <row r="8700" spans="34:38" ht="14.4">
      <c r="AH8700" s="306"/>
      <c r="AI8700" s="305"/>
      <c r="AJ8700" s="305"/>
      <c r="AK8700" s="307"/>
      <c r="AL8700" s="308"/>
    </row>
    <row r="8701" spans="34:38" ht="14.4">
      <c r="AH8701" s="306"/>
      <c r="AI8701" s="305"/>
      <c r="AJ8701" s="305"/>
      <c r="AK8701" s="307"/>
      <c r="AL8701" s="308"/>
    </row>
    <row r="8702" spans="34:38" ht="14.4">
      <c r="AH8702" s="306"/>
      <c r="AI8702" s="305"/>
      <c r="AJ8702" s="305"/>
      <c r="AK8702" s="307"/>
      <c r="AL8702" s="308"/>
    </row>
    <row r="8703" spans="34:38" ht="14.4">
      <c r="AH8703" s="306"/>
      <c r="AI8703" s="305"/>
      <c r="AJ8703" s="305"/>
      <c r="AK8703" s="307"/>
      <c r="AL8703" s="308"/>
    </row>
    <row r="8704" spans="34:38" ht="14.4">
      <c r="AH8704" s="306"/>
      <c r="AI8704" s="305"/>
      <c r="AJ8704" s="305"/>
      <c r="AK8704" s="307"/>
      <c r="AL8704" s="308"/>
    </row>
    <row r="8705" spans="34:38" ht="14.4">
      <c r="AH8705" s="306"/>
      <c r="AI8705" s="305"/>
      <c r="AJ8705" s="305"/>
      <c r="AK8705" s="307"/>
      <c r="AL8705" s="308"/>
    </row>
    <row r="8706" spans="34:38" ht="14.4">
      <c r="AH8706" s="306"/>
      <c r="AI8706" s="305"/>
      <c r="AJ8706" s="305"/>
      <c r="AK8706" s="307"/>
      <c r="AL8706" s="308"/>
    </row>
    <row r="8707" spans="34:38" ht="14.4">
      <c r="AH8707" s="306"/>
      <c r="AI8707" s="305"/>
      <c r="AJ8707" s="305"/>
      <c r="AK8707" s="307"/>
      <c r="AL8707" s="308"/>
    </row>
    <row r="8708" spans="34:38" ht="14.4">
      <c r="AH8708" s="306"/>
      <c r="AI8708" s="305"/>
      <c r="AJ8708" s="305"/>
      <c r="AK8708" s="307"/>
      <c r="AL8708" s="308"/>
    </row>
    <row r="8709" spans="34:38" ht="14.4">
      <c r="AH8709" s="306"/>
      <c r="AI8709" s="305"/>
      <c r="AJ8709" s="305"/>
      <c r="AK8709" s="307"/>
      <c r="AL8709" s="308"/>
    </row>
    <row r="8710" spans="34:38" ht="14.4">
      <c r="AH8710" s="306"/>
      <c r="AI8710" s="305"/>
      <c r="AJ8710" s="305"/>
      <c r="AK8710" s="307"/>
      <c r="AL8710" s="308"/>
    </row>
    <row r="8711" spans="34:38" ht="14.4">
      <c r="AH8711" s="306"/>
      <c r="AI8711" s="305"/>
      <c r="AJ8711" s="305"/>
      <c r="AK8711" s="307"/>
      <c r="AL8711" s="308"/>
    </row>
    <row r="8712" spans="34:38" ht="14.4">
      <c r="AH8712" s="306"/>
      <c r="AI8712" s="305"/>
      <c r="AJ8712" s="305"/>
      <c r="AK8712" s="307"/>
      <c r="AL8712" s="308"/>
    </row>
    <row r="8713" spans="34:38" ht="14.4">
      <c r="AH8713" s="306"/>
      <c r="AI8713" s="305"/>
      <c r="AJ8713" s="305"/>
      <c r="AK8713" s="307"/>
      <c r="AL8713" s="308"/>
    </row>
    <row r="8714" spans="34:38" ht="14.4">
      <c r="AH8714" s="306"/>
      <c r="AI8714" s="305"/>
      <c r="AJ8714" s="305"/>
      <c r="AK8714" s="307"/>
      <c r="AL8714" s="308"/>
    </row>
    <row r="8715" spans="34:38" ht="14.4">
      <c r="AH8715" s="306"/>
      <c r="AI8715" s="305"/>
      <c r="AJ8715" s="305"/>
      <c r="AK8715" s="307"/>
      <c r="AL8715" s="308"/>
    </row>
    <row r="8716" spans="34:38" ht="14.4">
      <c r="AH8716" s="306"/>
      <c r="AI8716" s="305"/>
      <c r="AJ8716" s="305"/>
      <c r="AK8716" s="307"/>
      <c r="AL8716" s="308"/>
    </row>
    <row r="8717" spans="34:38" ht="14.4">
      <c r="AH8717" s="306"/>
      <c r="AI8717" s="305"/>
      <c r="AJ8717" s="305"/>
      <c r="AK8717" s="307"/>
      <c r="AL8717" s="308"/>
    </row>
    <row r="8718" spans="34:38" ht="14.4">
      <c r="AH8718" s="306"/>
      <c r="AI8718" s="305"/>
      <c r="AJ8718" s="305"/>
      <c r="AK8718" s="307"/>
      <c r="AL8718" s="308"/>
    </row>
    <row r="8719" spans="34:38" ht="14.4">
      <c r="AH8719" s="306"/>
      <c r="AI8719" s="305"/>
      <c r="AJ8719" s="305"/>
      <c r="AK8719" s="307"/>
      <c r="AL8719" s="308"/>
    </row>
    <row r="8720" spans="34:38" ht="14.4">
      <c r="AH8720" s="306"/>
      <c r="AI8720" s="305"/>
      <c r="AJ8720" s="305"/>
      <c r="AK8720" s="307"/>
      <c r="AL8720" s="308"/>
    </row>
    <row r="8721" spans="34:38" ht="14.4">
      <c r="AH8721" s="306"/>
      <c r="AI8721" s="305"/>
      <c r="AJ8721" s="305"/>
      <c r="AK8721" s="307"/>
      <c r="AL8721" s="308"/>
    </row>
    <row r="8722" spans="34:38" ht="14.4">
      <c r="AH8722" s="306"/>
      <c r="AI8722" s="305"/>
      <c r="AJ8722" s="305"/>
      <c r="AK8722" s="307"/>
      <c r="AL8722" s="308"/>
    </row>
    <row r="8723" spans="34:38" ht="14.4">
      <c r="AH8723" s="306"/>
      <c r="AI8723" s="305"/>
      <c r="AJ8723" s="305"/>
      <c r="AK8723" s="307"/>
      <c r="AL8723" s="308"/>
    </row>
    <row r="8724" spans="34:38" ht="14.4">
      <c r="AH8724" s="306"/>
      <c r="AI8724" s="305"/>
      <c r="AJ8724" s="305"/>
      <c r="AK8724" s="307"/>
      <c r="AL8724" s="308"/>
    </row>
    <row r="8725" spans="34:38" ht="14.4">
      <c r="AH8725" s="306"/>
      <c r="AI8725" s="305"/>
      <c r="AJ8725" s="305"/>
      <c r="AK8725" s="307"/>
      <c r="AL8725" s="308"/>
    </row>
    <row r="8726" spans="34:38" ht="14.4">
      <c r="AH8726" s="306"/>
      <c r="AI8726" s="305"/>
      <c r="AJ8726" s="305"/>
      <c r="AK8726" s="307"/>
      <c r="AL8726" s="308"/>
    </row>
    <row r="8727" spans="34:38" ht="14.4">
      <c r="AH8727" s="306"/>
      <c r="AI8727" s="305"/>
      <c r="AJ8727" s="305"/>
      <c r="AK8727" s="307"/>
      <c r="AL8727" s="308"/>
    </row>
    <row r="8728" spans="34:38" ht="14.4">
      <c r="AH8728" s="306"/>
      <c r="AI8728" s="305"/>
      <c r="AJ8728" s="305"/>
      <c r="AK8728" s="307"/>
      <c r="AL8728" s="308"/>
    </row>
    <row r="8729" spans="34:38" ht="14.4">
      <c r="AH8729" s="306"/>
      <c r="AI8729" s="305"/>
      <c r="AJ8729" s="305"/>
      <c r="AK8729" s="307"/>
      <c r="AL8729" s="308"/>
    </row>
    <row r="8730" spans="34:38" ht="14.4">
      <c r="AH8730" s="306"/>
      <c r="AI8730" s="305"/>
      <c r="AJ8730" s="305"/>
      <c r="AK8730" s="307"/>
      <c r="AL8730" s="308"/>
    </row>
    <row r="8731" spans="34:38" ht="14.4">
      <c r="AH8731" s="306"/>
      <c r="AI8731" s="305"/>
      <c r="AJ8731" s="305"/>
      <c r="AK8731" s="307"/>
      <c r="AL8731" s="308"/>
    </row>
    <row r="8732" spans="34:38" ht="14.4">
      <c r="AH8732" s="306"/>
      <c r="AI8732" s="305"/>
      <c r="AJ8732" s="305"/>
      <c r="AK8732" s="307"/>
      <c r="AL8732" s="308"/>
    </row>
    <row r="8733" spans="34:38" ht="14.4">
      <c r="AH8733" s="306"/>
      <c r="AI8733" s="305"/>
      <c r="AJ8733" s="305"/>
      <c r="AK8733" s="307"/>
      <c r="AL8733" s="308"/>
    </row>
    <row r="8734" spans="34:38" ht="14.4">
      <c r="AH8734" s="306"/>
      <c r="AI8734" s="305"/>
      <c r="AJ8734" s="305"/>
      <c r="AK8734" s="307"/>
      <c r="AL8734" s="308"/>
    </row>
    <row r="8735" spans="34:38" ht="14.4">
      <c r="AH8735" s="306"/>
      <c r="AI8735" s="305"/>
      <c r="AJ8735" s="305"/>
      <c r="AK8735" s="307"/>
      <c r="AL8735" s="308"/>
    </row>
    <row r="8736" spans="34:38" ht="14.4">
      <c r="AH8736" s="306"/>
      <c r="AI8736" s="305"/>
      <c r="AJ8736" s="305"/>
      <c r="AK8736" s="307"/>
      <c r="AL8736" s="308"/>
    </row>
    <row r="8737" spans="34:38" ht="14.4">
      <c r="AH8737" s="306"/>
      <c r="AI8737" s="305"/>
      <c r="AJ8737" s="305"/>
      <c r="AK8737" s="307"/>
      <c r="AL8737" s="308"/>
    </row>
    <row r="8738" spans="34:38" ht="14.4">
      <c r="AH8738" s="306"/>
      <c r="AI8738" s="305"/>
      <c r="AJ8738" s="305"/>
      <c r="AK8738" s="307"/>
      <c r="AL8738" s="308"/>
    </row>
    <row r="8739" spans="34:38" ht="14.4">
      <c r="AH8739" s="306"/>
      <c r="AI8739" s="305"/>
      <c r="AJ8739" s="305"/>
      <c r="AK8739" s="307"/>
      <c r="AL8739" s="308"/>
    </row>
    <row r="8740" spans="34:38" ht="14.4">
      <c r="AH8740" s="306"/>
      <c r="AI8740" s="305"/>
      <c r="AJ8740" s="305"/>
      <c r="AK8740" s="307"/>
      <c r="AL8740" s="308"/>
    </row>
    <row r="8741" spans="34:38" ht="14.4">
      <c r="AH8741" s="306"/>
      <c r="AI8741" s="305"/>
      <c r="AJ8741" s="305"/>
      <c r="AK8741" s="307"/>
      <c r="AL8741" s="308"/>
    </row>
    <row r="8742" spans="34:38" ht="14.4">
      <c r="AH8742" s="306"/>
      <c r="AI8742" s="305"/>
      <c r="AJ8742" s="305"/>
      <c r="AK8742" s="307"/>
      <c r="AL8742" s="308"/>
    </row>
    <row r="8743" spans="34:38" ht="14.4">
      <c r="AH8743" s="306"/>
      <c r="AI8743" s="305"/>
      <c r="AJ8743" s="305"/>
      <c r="AK8743" s="307"/>
      <c r="AL8743" s="308"/>
    </row>
    <row r="8744" spans="34:38" ht="14.4">
      <c r="AH8744" s="306"/>
      <c r="AI8744" s="305"/>
      <c r="AJ8744" s="305"/>
      <c r="AK8744" s="307"/>
      <c r="AL8744" s="308"/>
    </row>
    <row r="8745" spans="34:38" ht="14.4">
      <c r="AH8745" s="306"/>
      <c r="AI8745" s="305"/>
      <c r="AJ8745" s="305"/>
      <c r="AK8745" s="307"/>
      <c r="AL8745" s="308"/>
    </row>
    <row r="8746" spans="34:38" ht="14.4">
      <c r="AH8746" s="306"/>
      <c r="AI8746" s="305"/>
      <c r="AJ8746" s="305"/>
      <c r="AK8746" s="307"/>
      <c r="AL8746" s="308"/>
    </row>
    <row r="8747" spans="34:38" ht="14.4">
      <c r="AH8747" s="306"/>
      <c r="AI8747" s="305"/>
      <c r="AJ8747" s="305"/>
      <c r="AK8747" s="307"/>
      <c r="AL8747" s="308"/>
    </row>
    <row r="8748" spans="34:38" ht="14.4">
      <c r="AH8748" s="306"/>
      <c r="AI8748" s="305"/>
      <c r="AJ8748" s="305"/>
      <c r="AK8748" s="307"/>
      <c r="AL8748" s="308"/>
    </row>
    <row r="8749" spans="34:38" ht="14.4">
      <c r="AH8749" s="306"/>
      <c r="AI8749" s="305"/>
      <c r="AJ8749" s="305"/>
      <c r="AK8749" s="307"/>
      <c r="AL8749" s="308"/>
    </row>
    <row r="8750" spans="34:38" ht="14.4">
      <c r="AH8750" s="306"/>
      <c r="AI8750" s="305"/>
      <c r="AJ8750" s="305"/>
      <c r="AK8750" s="307"/>
      <c r="AL8750" s="308"/>
    </row>
    <row r="8751" spans="34:38" ht="14.4">
      <c r="AH8751" s="306"/>
      <c r="AI8751" s="305"/>
      <c r="AJ8751" s="305"/>
      <c r="AK8751" s="307"/>
      <c r="AL8751" s="308"/>
    </row>
    <row r="8752" spans="34:38" ht="14.4">
      <c r="AH8752" s="306"/>
      <c r="AI8752" s="305"/>
      <c r="AJ8752" s="305"/>
      <c r="AK8752" s="307"/>
      <c r="AL8752" s="308"/>
    </row>
    <row r="8753" spans="34:38" ht="14.4">
      <c r="AH8753" s="306"/>
      <c r="AI8753" s="305"/>
      <c r="AJ8753" s="305"/>
      <c r="AK8753" s="307"/>
      <c r="AL8753" s="308"/>
    </row>
    <row r="8754" spans="34:38" ht="14.4">
      <c r="AH8754" s="306"/>
      <c r="AI8754" s="305"/>
      <c r="AJ8754" s="305"/>
      <c r="AK8754" s="307"/>
      <c r="AL8754" s="308"/>
    </row>
    <row r="8755" spans="34:38" ht="14.4">
      <c r="AH8755" s="306"/>
      <c r="AI8755" s="305"/>
      <c r="AJ8755" s="305"/>
      <c r="AK8755" s="307"/>
      <c r="AL8755" s="308"/>
    </row>
    <row r="8756" spans="34:38" ht="14.4">
      <c r="AH8756" s="306"/>
      <c r="AI8756" s="305"/>
      <c r="AJ8756" s="305"/>
      <c r="AK8756" s="307"/>
      <c r="AL8756" s="308"/>
    </row>
    <row r="8757" spans="34:38" ht="14.4">
      <c r="AH8757" s="306"/>
      <c r="AI8757" s="305"/>
      <c r="AJ8757" s="305"/>
      <c r="AK8757" s="307"/>
      <c r="AL8757" s="308"/>
    </row>
    <row r="8758" spans="34:38" ht="14.4">
      <c r="AH8758" s="306"/>
      <c r="AI8758" s="305"/>
      <c r="AJ8758" s="305"/>
      <c r="AK8758" s="307"/>
      <c r="AL8758" s="308"/>
    </row>
    <row r="8759" spans="34:38" ht="14.4">
      <c r="AH8759" s="306"/>
      <c r="AI8759" s="305"/>
      <c r="AJ8759" s="305"/>
      <c r="AK8759" s="307"/>
      <c r="AL8759" s="308"/>
    </row>
    <row r="8760" spans="34:38" ht="14.4">
      <c r="AH8760" s="306"/>
      <c r="AI8760" s="305"/>
      <c r="AJ8760" s="305"/>
      <c r="AK8760" s="307"/>
      <c r="AL8760" s="308"/>
    </row>
    <row r="8761" spans="34:38" ht="14.4">
      <c r="AH8761" s="306"/>
      <c r="AI8761" s="305"/>
      <c r="AJ8761" s="305"/>
      <c r="AK8761" s="307"/>
      <c r="AL8761" s="308"/>
    </row>
    <row r="8762" spans="34:38" ht="14.4">
      <c r="AH8762" s="306"/>
      <c r="AI8762" s="305"/>
      <c r="AJ8762" s="305"/>
      <c r="AK8762" s="307"/>
      <c r="AL8762" s="308"/>
    </row>
    <row r="8763" spans="34:38" ht="14.4">
      <c r="AH8763" s="306"/>
      <c r="AI8763" s="305"/>
      <c r="AJ8763" s="305"/>
      <c r="AK8763" s="307"/>
      <c r="AL8763" s="308"/>
    </row>
    <row r="8764" spans="34:38" ht="14.4">
      <c r="AH8764" s="306"/>
      <c r="AI8764" s="305"/>
      <c r="AJ8764" s="305"/>
      <c r="AK8764" s="307"/>
      <c r="AL8764" s="308"/>
    </row>
    <row r="8765" spans="34:38" ht="14.4">
      <c r="AH8765" s="306"/>
      <c r="AI8765" s="305"/>
      <c r="AJ8765" s="305"/>
      <c r="AK8765" s="307"/>
      <c r="AL8765" s="308"/>
    </row>
    <row r="8766" spans="34:38" ht="14.4">
      <c r="AH8766" s="306"/>
      <c r="AI8766" s="305"/>
      <c r="AJ8766" s="305"/>
      <c r="AK8766" s="307"/>
      <c r="AL8766" s="308"/>
    </row>
    <row r="8767" spans="34:38" ht="14.4">
      <c r="AH8767" s="306"/>
      <c r="AI8767" s="305"/>
      <c r="AJ8767" s="305"/>
      <c r="AK8767" s="307"/>
      <c r="AL8767" s="308"/>
    </row>
    <row r="8768" spans="34:38" ht="14.4">
      <c r="AH8768" s="306"/>
      <c r="AI8768" s="305"/>
      <c r="AJ8768" s="305"/>
      <c r="AK8768" s="307"/>
      <c r="AL8768" s="308"/>
    </row>
    <row r="8769" spans="34:38" ht="14.4">
      <c r="AH8769" s="306"/>
      <c r="AI8769" s="305"/>
      <c r="AJ8769" s="305"/>
      <c r="AK8769" s="307"/>
      <c r="AL8769" s="308"/>
    </row>
    <row r="8770" spans="34:38" ht="14.4">
      <c r="AH8770" s="306"/>
      <c r="AI8770" s="305"/>
      <c r="AJ8770" s="305"/>
      <c r="AK8770" s="307"/>
      <c r="AL8770" s="308"/>
    </row>
    <row r="8771" spans="34:38" ht="14.4">
      <c r="AH8771" s="306"/>
      <c r="AI8771" s="305"/>
      <c r="AJ8771" s="305"/>
      <c r="AK8771" s="307"/>
      <c r="AL8771" s="308"/>
    </row>
    <row r="8772" spans="34:38" ht="14.4">
      <c r="AH8772" s="306"/>
      <c r="AI8772" s="305"/>
      <c r="AJ8772" s="305"/>
      <c r="AK8772" s="307"/>
      <c r="AL8772" s="308"/>
    </row>
    <row r="8773" spans="34:38" ht="14.4">
      <c r="AH8773" s="306"/>
      <c r="AI8773" s="305"/>
      <c r="AJ8773" s="305"/>
      <c r="AK8773" s="307"/>
      <c r="AL8773" s="308"/>
    </row>
    <row r="8774" spans="34:38" ht="14.4">
      <c r="AH8774" s="306"/>
      <c r="AI8774" s="305"/>
      <c r="AJ8774" s="305"/>
      <c r="AK8774" s="307"/>
      <c r="AL8774" s="308"/>
    </row>
    <row r="8775" spans="34:38" ht="14.4">
      <c r="AH8775" s="306"/>
      <c r="AI8775" s="305"/>
      <c r="AJ8775" s="305"/>
      <c r="AK8775" s="307"/>
      <c r="AL8775" s="308"/>
    </row>
    <row r="8776" spans="34:38" ht="14.4">
      <c r="AH8776" s="306"/>
      <c r="AI8776" s="305"/>
      <c r="AJ8776" s="305"/>
      <c r="AK8776" s="307"/>
      <c r="AL8776" s="308"/>
    </row>
    <row r="8777" spans="34:38" ht="14.4">
      <c r="AH8777" s="306"/>
      <c r="AI8777" s="305"/>
      <c r="AJ8777" s="305"/>
      <c r="AK8777" s="307"/>
      <c r="AL8777" s="308"/>
    </row>
    <row r="8778" spans="34:38" ht="14.4">
      <c r="AH8778" s="306"/>
      <c r="AI8778" s="305"/>
      <c r="AJ8778" s="305"/>
      <c r="AK8778" s="307"/>
      <c r="AL8778" s="308"/>
    </row>
    <row r="8779" spans="34:38" ht="14.4">
      <c r="AH8779" s="306"/>
      <c r="AI8779" s="305"/>
      <c r="AJ8779" s="305"/>
      <c r="AK8779" s="307"/>
      <c r="AL8779" s="308"/>
    </row>
    <row r="8780" spans="34:38" ht="14.4">
      <c r="AH8780" s="306"/>
      <c r="AI8780" s="305"/>
      <c r="AJ8780" s="305"/>
      <c r="AK8780" s="307"/>
      <c r="AL8780" s="308"/>
    </row>
    <row r="8781" spans="34:38" ht="14.4">
      <c r="AH8781" s="306"/>
      <c r="AI8781" s="305"/>
      <c r="AJ8781" s="305"/>
      <c r="AK8781" s="307"/>
      <c r="AL8781" s="308"/>
    </row>
    <row r="8782" spans="34:38" ht="14.4">
      <c r="AH8782" s="306"/>
      <c r="AI8782" s="305"/>
      <c r="AJ8782" s="305"/>
      <c r="AK8782" s="307"/>
      <c r="AL8782" s="308"/>
    </row>
    <row r="8783" spans="34:38" ht="14.4">
      <c r="AH8783" s="306"/>
      <c r="AI8783" s="305"/>
      <c r="AJ8783" s="305"/>
      <c r="AK8783" s="307"/>
      <c r="AL8783" s="308"/>
    </row>
    <row r="8784" spans="34:38" ht="14.4">
      <c r="AH8784" s="306"/>
      <c r="AI8784" s="305"/>
      <c r="AJ8784" s="305"/>
      <c r="AK8784" s="307"/>
      <c r="AL8784" s="308"/>
    </row>
    <row r="8785" spans="34:38" ht="14.4">
      <c r="AH8785" s="306"/>
      <c r="AI8785" s="305"/>
      <c r="AJ8785" s="305"/>
      <c r="AK8785" s="307"/>
      <c r="AL8785" s="308"/>
    </row>
    <row r="8786" spans="34:38" ht="14.4">
      <c r="AH8786" s="306"/>
      <c r="AI8786" s="305"/>
      <c r="AJ8786" s="305"/>
      <c r="AK8786" s="307"/>
      <c r="AL8786" s="308"/>
    </row>
    <row r="8787" spans="34:38" ht="14.4">
      <c r="AH8787" s="306"/>
      <c r="AI8787" s="305"/>
      <c r="AJ8787" s="305"/>
      <c r="AK8787" s="307"/>
      <c r="AL8787" s="308"/>
    </row>
    <row r="8788" spans="34:38" ht="14.4">
      <c r="AH8788" s="306"/>
      <c r="AI8788" s="305"/>
      <c r="AJ8788" s="305"/>
      <c r="AK8788" s="307"/>
      <c r="AL8788" s="308"/>
    </row>
    <row r="8789" spans="34:38" ht="14.4">
      <c r="AH8789" s="306"/>
      <c r="AI8789" s="305"/>
      <c r="AJ8789" s="305"/>
      <c r="AK8789" s="307"/>
      <c r="AL8789" s="308"/>
    </row>
    <row r="8790" spans="34:38" ht="14.4">
      <c r="AH8790" s="306"/>
      <c r="AI8790" s="305"/>
      <c r="AJ8790" s="305"/>
      <c r="AK8790" s="307"/>
      <c r="AL8790" s="308"/>
    </row>
    <row r="8791" spans="34:38" ht="14.4">
      <c r="AH8791" s="306"/>
      <c r="AI8791" s="305"/>
      <c r="AJ8791" s="305"/>
      <c r="AK8791" s="307"/>
      <c r="AL8791" s="308"/>
    </row>
    <row r="8792" spans="34:38" ht="14.4">
      <c r="AH8792" s="306"/>
      <c r="AI8792" s="305"/>
      <c r="AJ8792" s="305"/>
      <c r="AK8792" s="307"/>
      <c r="AL8792" s="308"/>
    </row>
    <row r="8793" spans="34:38" ht="14.4">
      <c r="AH8793" s="306"/>
      <c r="AI8793" s="305"/>
      <c r="AJ8793" s="305"/>
      <c r="AK8793" s="307"/>
      <c r="AL8793" s="308"/>
    </row>
    <row r="8794" spans="34:38" ht="14.4">
      <c r="AH8794" s="306"/>
      <c r="AI8794" s="305"/>
      <c r="AJ8794" s="305"/>
      <c r="AK8794" s="307"/>
      <c r="AL8794" s="308"/>
    </row>
    <row r="8795" spans="34:38" ht="14.4">
      <c r="AH8795" s="306"/>
      <c r="AI8795" s="305"/>
      <c r="AJ8795" s="305"/>
      <c r="AK8795" s="307"/>
      <c r="AL8795" s="308"/>
    </row>
    <row r="8796" spans="34:38" ht="14.4">
      <c r="AH8796" s="306"/>
      <c r="AI8796" s="305"/>
      <c r="AJ8796" s="305"/>
      <c r="AK8796" s="307"/>
      <c r="AL8796" s="308"/>
    </row>
    <row r="8797" spans="34:38" ht="14.4">
      <c r="AH8797" s="306"/>
      <c r="AI8797" s="305"/>
      <c r="AJ8797" s="305"/>
      <c r="AK8797" s="307"/>
      <c r="AL8797" s="308"/>
    </row>
    <row r="8798" spans="34:38" ht="14.4">
      <c r="AH8798" s="306"/>
      <c r="AI8798" s="305"/>
      <c r="AJ8798" s="305"/>
      <c r="AK8798" s="307"/>
      <c r="AL8798" s="308"/>
    </row>
    <row r="8799" spans="34:38" ht="14.4">
      <c r="AH8799" s="306"/>
      <c r="AI8799" s="305"/>
      <c r="AJ8799" s="305"/>
      <c r="AK8799" s="307"/>
      <c r="AL8799" s="308"/>
    </row>
    <row r="8800" spans="34:38" ht="14.4">
      <c r="AH8800" s="306"/>
      <c r="AI8800" s="305"/>
      <c r="AJ8800" s="305"/>
      <c r="AK8800" s="307"/>
      <c r="AL8800" s="308"/>
    </row>
    <row r="8801" spans="34:38" ht="14.4">
      <c r="AH8801" s="306"/>
      <c r="AI8801" s="305"/>
      <c r="AJ8801" s="305"/>
      <c r="AK8801" s="307"/>
      <c r="AL8801" s="308"/>
    </row>
    <row r="8802" spans="34:38" ht="14.4">
      <c r="AH8802" s="306"/>
      <c r="AI8802" s="305"/>
      <c r="AJ8802" s="305"/>
      <c r="AK8802" s="307"/>
      <c r="AL8802" s="308"/>
    </row>
    <row r="8803" spans="34:38" ht="14.4">
      <c r="AH8803" s="306"/>
      <c r="AI8803" s="305"/>
      <c r="AJ8803" s="305"/>
      <c r="AK8803" s="307"/>
      <c r="AL8803" s="308"/>
    </row>
    <row r="8804" spans="34:38" ht="14.4">
      <c r="AH8804" s="306"/>
      <c r="AI8804" s="305"/>
      <c r="AJ8804" s="305"/>
      <c r="AK8804" s="307"/>
      <c r="AL8804" s="308"/>
    </row>
    <row r="8805" spans="34:38" ht="14.4">
      <c r="AH8805" s="306"/>
      <c r="AI8805" s="305"/>
      <c r="AJ8805" s="305"/>
      <c r="AK8805" s="307"/>
      <c r="AL8805" s="308"/>
    </row>
    <row r="8806" spans="34:38" ht="14.4">
      <c r="AH8806" s="306"/>
      <c r="AI8806" s="305"/>
      <c r="AJ8806" s="305"/>
      <c r="AK8806" s="307"/>
      <c r="AL8806" s="308"/>
    </row>
    <row r="8807" spans="34:38" ht="14.4">
      <c r="AH8807" s="306"/>
      <c r="AI8807" s="305"/>
      <c r="AJ8807" s="305"/>
      <c r="AK8807" s="307"/>
      <c r="AL8807" s="308"/>
    </row>
    <row r="8808" spans="34:38" ht="14.4">
      <c r="AH8808" s="306"/>
      <c r="AI8808" s="305"/>
      <c r="AJ8808" s="305"/>
      <c r="AK8808" s="307"/>
      <c r="AL8808" s="308"/>
    </row>
    <row r="8809" spans="34:38" ht="14.4">
      <c r="AH8809" s="306"/>
      <c r="AI8809" s="305"/>
      <c r="AJ8809" s="305"/>
      <c r="AK8809" s="307"/>
      <c r="AL8809" s="308"/>
    </row>
    <row r="8810" spans="34:38" ht="14.4">
      <c r="AH8810" s="306"/>
      <c r="AI8810" s="305"/>
      <c r="AJ8810" s="305"/>
      <c r="AK8810" s="307"/>
      <c r="AL8810" s="308"/>
    </row>
    <row r="8811" spans="34:38" ht="14.4">
      <c r="AH8811" s="306"/>
      <c r="AI8811" s="305"/>
      <c r="AJ8811" s="305"/>
      <c r="AK8811" s="307"/>
      <c r="AL8811" s="308"/>
    </row>
    <row r="8812" spans="34:38" ht="14.4">
      <c r="AH8812" s="306"/>
      <c r="AI8812" s="305"/>
      <c r="AJ8812" s="305"/>
      <c r="AK8812" s="307"/>
      <c r="AL8812" s="308"/>
    </row>
    <row r="8813" spans="34:38" ht="14.4">
      <c r="AH8813" s="306"/>
      <c r="AI8813" s="305"/>
      <c r="AJ8813" s="305"/>
      <c r="AK8813" s="307"/>
      <c r="AL8813" s="308"/>
    </row>
    <row r="8814" spans="34:38" ht="14.4">
      <c r="AH8814" s="306"/>
      <c r="AI8814" s="305"/>
      <c r="AJ8814" s="305"/>
      <c r="AK8814" s="307"/>
      <c r="AL8814" s="308"/>
    </row>
    <row r="8815" spans="34:38" ht="14.4">
      <c r="AH8815" s="306"/>
      <c r="AI8815" s="305"/>
      <c r="AJ8815" s="305"/>
      <c r="AK8815" s="307"/>
      <c r="AL8815" s="308"/>
    </row>
    <row r="8816" spans="34:38" ht="14.4">
      <c r="AH8816" s="306"/>
      <c r="AI8816" s="305"/>
      <c r="AJ8816" s="305"/>
      <c r="AK8816" s="307"/>
      <c r="AL8816" s="308"/>
    </row>
    <row r="8817" spans="34:38" ht="14.4">
      <c r="AH8817" s="306"/>
      <c r="AI8817" s="305"/>
      <c r="AJ8817" s="305"/>
      <c r="AK8817" s="307"/>
      <c r="AL8817" s="308"/>
    </row>
    <row r="8818" spans="34:38" ht="14.4">
      <c r="AH8818" s="306"/>
      <c r="AI8818" s="305"/>
      <c r="AJ8818" s="305"/>
      <c r="AK8818" s="307"/>
      <c r="AL8818" s="308"/>
    </row>
    <row r="8819" spans="34:38" ht="14.4">
      <c r="AH8819" s="306"/>
      <c r="AI8819" s="305"/>
      <c r="AJ8819" s="305"/>
      <c r="AK8819" s="307"/>
      <c r="AL8819" s="308"/>
    </row>
    <row r="8820" spans="34:38" ht="14.4">
      <c r="AH8820" s="306"/>
      <c r="AI8820" s="305"/>
      <c r="AJ8820" s="305"/>
      <c r="AK8820" s="307"/>
      <c r="AL8820" s="308"/>
    </row>
    <row r="8821" spans="34:38" ht="14.4">
      <c r="AH8821" s="306"/>
      <c r="AI8821" s="305"/>
      <c r="AJ8821" s="305"/>
      <c r="AK8821" s="307"/>
      <c r="AL8821" s="308"/>
    </row>
    <row r="8822" spans="34:38" ht="14.4">
      <c r="AH8822" s="306"/>
      <c r="AI8822" s="305"/>
      <c r="AJ8822" s="305"/>
      <c r="AK8822" s="307"/>
      <c r="AL8822" s="308"/>
    </row>
    <row r="8823" spans="34:38" ht="14.4">
      <c r="AH8823" s="306"/>
      <c r="AI8823" s="305"/>
      <c r="AJ8823" s="305"/>
      <c r="AK8823" s="307"/>
      <c r="AL8823" s="308"/>
    </row>
    <row r="8824" spans="34:38" ht="14.4">
      <c r="AH8824" s="306"/>
      <c r="AI8824" s="305"/>
      <c r="AJ8824" s="305"/>
      <c r="AK8824" s="307"/>
      <c r="AL8824" s="308"/>
    </row>
    <row r="8825" spans="34:38" ht="14.4">
      <c r="AH8825" s="306"/>
      <c r="AI8825" s="305"/>
      <c r="AJ8825" s="305"/>
      <c r="AK8825" s="307"/>
      <c r="AL8825" s="308"/>
    </row>
    <row r="8826" spans="34:38" ht="14.4">
      <c r="AH8826" s="306"/>
      <c r="AI8826" s="305"/>
      <c r="AJ8826" s="305"/>
      <c r="AK8826" s="307"/>
      <c r="AL8826" s="308"/>
    </row>
    <row r="8827" spans="34:38" ht="14.4">
      <c r="AH8827" s="306"/>
      <c r="AI8827" s="305"/>
      <c r="AJ8827" s="305"/>
      <c r="AK8827" s="307"/>
      <c r="AL8827" s="308"/>
    </row>
    <row r="8828" spans="34:38" ht="14.4">
      <c r="AH8828" s="306"/>
      <c r="AI8828" s="305"/>
      <c r="AJ8828" s="305"/>
      <c r="AK8828" s="307"/>
      <c r="AL8828" s="308"/>
    </row>
    <row r="8829" spans="34:38" ht="14.4">
      <c r="AH8829" s="306"/>
      <c r="AI8829" s="305"/>
      <c r="AJ8829" s="305"/>
      <c r="AK8829" s="307"/>
      <c r="AL8829" s="308"/>
    </row>
    <row r="8830" spans="34:38" ht="14.4">
      <c r="AH8830" s="306"/>
      <c r="AI8830" s="305"/>
      <c r="AJ8830" s="305"/>
      <c r="AK8830" s="307"/>
      <c r="AL8830" s="308"/>
    </row>
    <row r="8831" spans="34:38" ht="14.4">
      <c r="AH8831" s="306"/>
      <c r="AI8831" s="305"/>
      <c r="AJ8831" s="305"/>
      <c r="AK8831" s="307"/>
      <c r="AL8831" s="308"/>
    </row>
    <row r="8832" spans="34:38" ht="14.4">
      <c r="AH8832" s="306"/>
      <c r="AI8832" s="305"/>
      <c r="AJ8832" s="305"/>
      <c r="AK8832" s="307"/>
      <c r="AL8832" s="308"/>
    </row>
    <row r="8833" spans="34:38" ht="14.4">
      <c r="AH8833" s="306"/>
      <c r="AI8833" s="305"/>
      <c r="AJ8833" s="305"/>
      <c r="AK8833" s="307"/>
      <c r="AL8833" s="308"/>
    </row>
    <row r="8834" spans="34:38" ht="14.4">
      <c r="AH8834" s="306"/>
      <c r="AI8834" s="305"/>
      <c r="AJ8834" s="305"/>
      <c r="AK8834" s="307"/>
      <c r="AL8834" s="308"/>
    </row>
    <row r="8835" spans="34:38" ht="14.4">
      <c r="AH8835" s="306"/>
      <c r="AI8835" s="305"/>
      <c r="AJ8835" s="305"/>
      <c r="AK8835" s="307"/>
      <c r="AL8835" s="308"/>
    </row>
    <row r="8836" spans="34:38" ht="14.4">
      <c r="AH8836" s="306"/>
      <c r="AI8836" s="305"/>
      <c r="AJ8836" s="305"/>
      <c r="AK8836" s="307"/>
      <c r="AL8836" s="308"/>
    </row>
    <row r="8837" spans="34:38" ht="14.4">
      <c r="AH8837" s="306"/>
      <c r="AI8837" s="305"/>
      <c r="AJ8837" s="305"/>
      <c r="AK8837" s="307"/>
      <c r="AL8837" s="308"/>
    </row>
    <row r="8838" spans="34:38" ht="14.4">
      <c r="AH8838" s="306"/>
      <c r="AI8838" s="305"/>
      <c r="AJ8838" s="305"/>
      <c r="AK8838" s="307"/>
      <c r="AL8838" s="308"/>
    </row>
    <row r="8839" spans="34:38" ht="14.4">
      <c r="AH8839" s="306"/>
      <c r="AI8839" s="305"/>
      <c r="AJ8839" s="305"/>
      <c r="AK8839" s="307"/>
      <c r="AL8839" s="308"/>
    </row>
    <row r="8840" spans="34:38" ht="14.4">
      <c r="AH8840" s="306"/>
      <c r="AI8840" s="305"/>
      <c r="AJ8840" s="305"/>
      <c r="AK8840" s="307"/>
      <c r="AL8840" s="308"/>
    </row>
    <row r="8841" spans="34:38" ht="14.4">
      <c r="AH8841" s="306"/>
      <c r="AI8841" s="305"/>
      <c r="AJ8841" s="305"/>
      <c r="AK8841" s="307"/>
      <c r="AL8841" s="308"/>
    </row>
    <row r="8842" spans="34:38" ht="14.4">
      <c r="AH8842" s="306"/>
      <c r="AI8842" s="305"/>
      <c r="AJ8842" s="305"/>
      <c r="AK8842" s="307"/>
      <c r="AL8842" s="308"/>
    </row>
    <row r="8843" spans="34:38" ht="14.4">
      <c r="AH8843" s="306"/>
      <c r="AI8843" s="305"/>
      <c r="AJ8843" s="305"/>
      <c r="AK8843" s="307"/>
      <c r="AL8843" s="308"/>
    </row>
    <row r="8844" spans="34:38" ht="14.4">
      <c r="AH8844" s="306"/>
      <c r="AI8844" s="305"/>
      <c r="AJ8844" s="305"/>
      <c r="AK8844" s="307"/>
      <c r="AL8844" s="308"/>
    </row>
    <row r="8845" spans="34:38" ht="14.4">
      <c r="AH8845" s="306"/>
      <c r="AI8845" s="305"/>
      <c r="AJ8845" s="305"/>
      <c r="AK8845" s="307"/>
      <c r="AL8845" s="308"/>
    </row>
    <row r="8846" spans="34:38" ht="14.4">
      <c r="AH8846" s="306"/>
      <c r="AI8846" s="305"/>
      <c r="AJ8846" s="305"/>
      <c r="AK8846" s="307"/>
      <c r="AL8846" s="308"/>
    </row>
    <row r="8847" spans="34:38" ht="14.4">
      <c r="AH8847" s="306"/>
      <c r="AI8847" s="305"/>
      <c r="AJ8847" s="305"/>
      <c r="AK8847" s="307"/>
      <c r="AL8847" s="308"/>
    </row>
    <row r="8848" spans="34:38" ht="14.4">
      <c r="AH8848" s="306"/>
      <c r="AI8848" s="305"/>
      <c r="AJ8848" s="305"/>
      <c r="AK8848" s="307"/>
      <c r="AL8848" s="308"/>
    </row>
    <row r="8849" spans="34:38" ht="14.4">
      <c r="AH8849" s="306"/>
      <c r="AI8849" s="305"/>
      <c r="AJ8849" s="305"/>
      <c r="AK8849" s="307"/>
      <c r="AL8849" s="308"/>
    </row>
    <row r="8850" spans="34:38" ht="14.4">
      <c r="AH8850" s="306"/>
      <c r="AI8850" s="305"/>
      <c r="AJ8850" s="305"/>
      <c r="AK8850" s="307"/>
      <c r="AL8850" s="308"/>
    </row>
    <row r="8851" spans="34:38" ht="14.4">
      <c r="AH8851" s="306"/>
      <c r="AI8851" s="305"/>
      <c r="AJ8851" s="305"/>
      <c r="AK8851" s="307"/>
      <c r="AL8851" s="308"/>
    </row>
    <row r="8852" spans="34:38" ht="14.4">
      <c r="AH8852" s="306"/>
      <c r="AI8852" s="305"/>
      <c r="AJ8852" s="305"/>
      <c r="AK8852" s="307"/>
      <c r="AL8852" s="308"/>
    </row>
    <row r="8853" spans="34:38" ht="14.4">
      <c r="AH8853" s="306"/>
      <c r="AI8853" s="305"/>
      <c r="AJ8853" s="305"/>
      <c r="AK8853" s="307"/>
      <c r="AL8853" s="308"/>
    </row>
    <row r="8854" spans="34:38" ht="14.4">
      <c r="AH8854" s="306"/>
      <c r="AI8854" s="305"/>
      <c r="AJ8854" s="305"/>
      <c r="AK8854" s="307"/>
      <c r="AL8854" s="308"/>
    </row>
    <row r="8855" spans="34:38" ht="14.4">
      <c r="AH8855" s="306"/>
      <c r="AI8855" s="305"/>
      <c r="AJ8855" s="305"/>
      <c r="AK8855" s="307"/>
      <c r="AL8855" s="308"/>
    </row>
    <row r="8856" spans="34:38" ht="14.4">
      <c r="AH8856" s="306"/>
      <c r="AI8856" s="305"/>
      <c r="AJ8856" s="305"/>
      <c r="AK8856" s="307"/>
      <c r="AL8856" s="308"/>
    </row>
    <row r="8857" spans="34:38" ht="14.4">
      <c r="AH8857" s="306"/>
      <c r="AI8857" s="305"/>
      <c r="AJ8857" s="305"/>
      <c r="AK8857" s="307"/>
      <c r="AL8857" s="308"/>
    </row>
    <row r="8858" spans="34:38" ht="14.4">
      <c r="AH8858" s="306"/>
      <c r="AI8858" s="305"/>
      <c r="AJ8858" s="305"/>
      <c r="AK8858" s="307"/>
      <c r="AL8858" s="308"/>
    </row>
    <row r="8859" spans="34:38" ht="14.4">
      <c r="AH8859" s="306"/>
      <c r="AI8859" s="305"/>
      <c r="AJ8859" s="305"/>
      <c r="AK8859" s="307"/>
      <c r="AL8859" s="308"/>
    </row>
    <row r="8860" spans="34:38" ht="14.4">
      <c r="AH8860" s="306"/>
      <c r="AI8860" s="305"/>
      <c r="AJ8860" s="305"/>
      <c r="AK8860" s="307"/>
      <c r="AL8860" s="308"/>
    </row>
    <row r="8861" spans="34:38" ht="14.4">
      <c r="AH8861" s="306"/>
      <c r="AI8861" s="305"/>
      <c r="AJ8861" s="305"/>
      <c r="AK8861" s="307"/>
      <c r="AL8861" s="308"/>
    </row>
    <row r="8862" spans="34:38" ht="14.4">
      <c r="AH8862" s="306"/>
      <c r="AI8862" s="305"/>
      <c r="AJ8862" s="305"/>
      <c r="AK8862" s="307"/>
      <c r="AL8862" s="308"/>
    </row>
    <row r="8863" spans="34:38" ht="14.4">
      <c r="AH8863" s="306"/>
      <c r="AI8863" s="305"/>
      <c r="AJ8863" s="305"/>
      <c r="AK8863" s="307"/>
      <c r="AL8863" s="308"/>
    </row>
    <row r="8864" spans="34:38" ht="14.4">
      <c r="AH8864" s="306"/>
      <c r="AI8864" s="305"/>
      <c r="AJ8864" s="305"/>
      <c r="AK8864" s="307"/>
      <c r="AL8864" s="308"/>
    </row>
    <row r="8865" spans="34:38" ht="14.4">
      <c r="AH8865" s="306"/>
      <c r="AI8865" s="305"/>
      <c r="AJ8865" s="305"/>
      <c r="AK8865" s="307"/>
      <c r="AL8865" s="308"/>
    </row>
    <row r="8866" spans="34:38" ht="14.4">
      <c r="AH8866" s="306"/>
      <c r="AI8866" s="305"/>
      <c r="AJ8866" s="305"/>
      <c r="AK8866" s="307"/>
      <c r="AL8866" s="308"/>
    </row>
    <row r="8867" spans="34:38" ht="14.4">
      <c r="AH8867" s="306"/>
      <c r="AI8867" s="305"/>
      <c r="AJ8867" s="305"/>
      <c r="AK8867" s="307"/>
      <c r="AL8867" s="308"/>
    </row>
    <row r="8868" spans="34:38" ht="14.4">
      <c r="AH8868" s="306"/>
      <c r="AI8868" s="305"/>
      <c r="AJ8868" s="305"/>
      <c r="AK8868" s="307"/>
      <c r="AL8868" s="308"/>
    </row>
    <row r="8869" spans="34:38" ht="14.4">
      <c r="AH8869" s="306"/>
      <c r="AI8869" s="305"/>
      <c r="AJ8869" s="305"/>
      <c r="AK8869" s="307"/>
      <c r="AL8869" s="308"/>
    </row>
    <row r="8870" spans="34:38" ht="14.4">
      <c r="AH8870" s="306"/>
      <c r="AI8870" s="305"/>
      <c r="AJ8870" s="305"/>
      <c r="AK8870" s="307"/>
      <c r="AL8870" s="308"/>
    </row>
    <row r="8871" spans="34:38" ht="14.4">
      <c r="AH8871" s="306"/>
      <c r="AI8871" s="305"/>
      <c r="AJ8871" s="305"/>
      <c r="AK8871" s="307"/>
      <c r="AL8871" s="308"/>
    </row>
    <row r="8872" spans="34:38" ht="14.4">
      <c r="AH8872" s="306"/>
      <c r="AI8872" s="305"/>
      <c r="AJ8872" s="305"/>
      <c r="AK8872" s="307"/>
      <c r="AL8872" s="308"/>
    </row>
    <row r="8873" spans="34:38" ht="14.4">
      <c r="AH8873" s="306"/>
      <c r="AI8873" s="305"/>
      <c r="AJ8873" s="305"/>
      <c r="AK8873" s="307"/>
      <c r="AL8873" s="308"/>
    </row>
    <row r="8874" spans="34:38" ht="14.4">
      <c r="AH8874" s="306"/>
      <c r="AI8874" s="305"/>
      <c r="AJ8874" s="305"/>
      <c r="AK8874" s="307"/>
      <c r="AL8874" s="308"/>
    </row>
    <row r="8875" spans="34:38" ht="14.4">
      <c r="AH8875" s="306"/>
      <c r="AI8875" s="305"/>
      <c r="AJ8875" s="305"/>
      <c r="AK8875" s="307"/>
      <c r="AL8875" s="308"/>
    </row>
    <row r="8876" spans="34:38" ht="14.4">
      <c r="AH8876" s="306"/>
      <c r="AI8876" s="305"/>
      <c r="AJ8876" s="305"/>
      <c r="AK8876" s="307"/>
      <c r="AL8876" s="308"/>
    </row>
    <row r="8877" spans="34:38" ht="14.4">
      <c r="AH8877" s="306"/>
      <c r="AI8877" s="305"/>
      <c r="AJ8877" s="305"/>
      <c r="AK8877" s="307"/>
      <c r="AL8877" s="308"/>
    </row>
    <row r="8878" spans="34:38" ht="14.4">
      <c r="AH8878" s="306"/>
      <c r="AI8878" s="305"/>
      <c r="AJ8878" s="305"/>
      <c r="AK8878" s="307"/>
      <c r="AL8878" s="308"/>
    </row>
    <row r="8879" spans="34:38" ht="14.4">
      <c r="AH8879" s="306"/>
      <c r="AI8879" s="305"/>
      <c r="AJ8879" s="305"/>
      <c r="AK8879" s="307"/>
      <c r="AL8879" s="308"/>
    </row>
    <row r="8880" spans="34:38" ht="14.4">
      <c r="AH8880" s="306"/>
      <c r="AI8880" s="305"/>
      <c r="AJ8880" s="305"/>
      <c r="AK8880" s="307"/>
      <c r="AL8880" s="308"/>
    </row>
    <row r="8881" spans="34:38" ht="14.4">
      <c r="AH8881" s="306"/>
      <c r="AI8881" s="305"/>
      <c r="AJ8881" s="305"/>
      <c r="AK8881" s="307"/>
      <c r="AL8881" s="308"/>
    </row>
    <row r="8882" spans="34:38" ht="14.4">
      <c r="AH8882" s="306"/>
      <c r="AI8882" s="305"/>
      <c r="AJ8882" s="305"/>
      <c r="AK8882" s="307"/>
      <c r="AL8882" s="308"/>
    </row>
    <row r="8883" spans="34:38" ht="14.4">
      <c r="AH8883" s="306"/>
      <c r="AI8883" s="305"/>
      <c r="AJ8883" s="305"/>
      <c r="AK8883" s="307"/>
      <c r="AL8883" s="308"/>
    </row>
    <row r="8884" spans="34:38" ht="14.4">
      <c r="AH8884" s="306"/>
      <c r="AI8884" s="305"/>
      <c r="AJ8884" s="305"/>
      <c r="AK8884" s="307"/>
      <c r="AL8884" s="308"/>
    </row>
    <row r="8885" spans="34:38" ht="14.4">
      <c r="AH8885" s="306"/>
      <c r="AI8885" s="305"/>
      <c r="AJ8885" s="305"/>
      <c r="AK8885" s="307"/>
      <c r="AL8885" s="308"/>
    </row>
    <row r="8886" spans="34:38" ht="14.4">
      <c r="AH8886" s="306"/>
      <c r="AI8886" s="305"/>
      <c r="AJ8886" s="305"/>
      <c r="AK8886" s="307"/>
      <c r="AL8886" s="308"/>
    </row>
    <row r="8887" spans="34:38" ht="14.4">
      <c r="AH8887" s="306"/>
      <c r="AI8887" s="305"/>
      <c r="AJ8887" s="305"/>
      <c r="AK8887" s="307"/>
      <c r="AL8887" s="308"/>
    </row>
    <row r="8888" spans="34:38" ht="14.4">
      <c r="AH8888" s="306"/>
      <c r="AI8888" s="305"/>
      <c r="AJ8888" s="305"/>
      <c r="AK8888" s="307"/>
      <c r="AL8888" s="308"/>
    </row>
    <row r="8889" spans="34:38" ht="14.4">
      <c r="AH8889" s="306"/>
      <c r="AI8889" s="305"/>
      <c r="AJ8889" s="305"/>
      <c r="AK8889" s="307"/>
      <c r="AL8889" s="308"/>
    </row>
    <row r="8890" spans="34:38" ht="14.4">
      <c r="AH8890" s="306"/>
      <c r="AI8890" s="305"/>
      <c r="AJ8890" s="305"/>
      <c r="AK8890" s="307"/>
      <c r="AL8890" s="308"/>
    </row>
    <row r="8891" spans="34:38" ht="14.4">
      <c r="AH8891" s="306"/>
      <c r="AI8891" s="305"/>
      <c r="AJ8891" s="305"/>
      <c r="AK8891" s="307"/>
      <c r="AL8891" s="308"/>
    </row>
    <row r="8892" spans="34:38" ht="14.4">
      <c r="AH8892" s="306"/>
      <c r="AI8892" s="305"/>
      <c r="AJ8892" s="305"/>
      <c r="AK8892" s="307"/>
      <c r="AL8892" s="308"/>
    </row>
    <row r="8893" spans="34:38" ht="14.4">
      <c r="AH8893" s="306"/>
      <c r="AI8893" s="305"/>
      <c r="AJ8893" s="305"/>
      <c r="AK8893" s="307"/>
      <c r="AL8893" s="308"/>
    </row>
    <row r="8894" spans="34:38" ht="14.4">
      <c r="AH8894" s="306"/>
      <c r="AI8894" s="305"/>
      <c r="AJ8894" s="305"/>
      <c r="AK8894" s="307"/>
      <c r="AL8894" s="308"/>
    </row>
    <row r="8895" spans="34:38" ht="14.4">
      <c r="AH8895" s="306"/>
      <c r="AI8895" s="305"/>
      <c r="AJ8895" s="305"/>
      <c r="AK8895" s="307"/>
      <c r="AL8895" s="308"/>
    </row>
    <row r="8896" spans="34:38" ht="14.4">
      <c r="AH8896" s="306"/>
      <c r="AI8896" s="305"/>
      <c r="AJ8896" s="305"/>
      <c r="AK8896" s="307"/>
      <c r="AL8896" s="308"/>
    </row>
    <row r="8897" spans="34:38" ht="14.4">
      <c r="AH8897" s="306"/>
      <c r="AI8897" s="305"/>
      <c r="AJ8897" s="305"/>
      <c r="AK8897" s="307"/>
      <c r="AL8897" s="308"/>
    </row>
    <row r="8898" spans="34:38" ht="14.4">
      <c r="AH8898" s="306"/>
      <c r="AI8898" s="305"/>
      <c r="AJ8898" s="305"/>
      <c r="AK8898" s="307"/>
      <c r="AL8898" s="308"/>
    </row>
    <row r="8899" spans="34:38" ht="14.4">
      <c r="AH8899" s="306"/>
      <c r="AI8899" s="305"/>
      <c r="AJ8899" s="305"/>
      <c r="AK8899" s="307"/>
      <c r="AL8899" s="308"/>
    </row>
    <row r="8900" spans="34:38" ht="14.4">
      <c r="AH8900" s="306"/>
      <c r="AI8900" s="305"/>
      <c r="AJ8900" s="305"/>
      <c r="AK8900" s="307"/>
      <c r="AL8900" s="308"/>
    </row>
    <row r="8901" spans="34:38" ht="14.4">
      <c r="AH8901" s="306"/>
      <c r="AI8901" s="305"/>
      <c r="AJ8901" s="305"/>
      <c r="AK8901" s="307"/>
      <c r="AL8901" s="308"/>
    </row>
    <row r="8902" spans="34:38" ht="14.4">
      <c r="AH8902" s="306"/>
      <c r="AI8902" s="305"/>
      <c r="AJ8902" s="305"/>
      <c r="AK8902" s="307"/>
      <c r="AL8902" s="308"/>
    </row>
    <row r="8903" spans="34:38" ht="14.4">
      <c r="AH8903" s="306"/>
      <c r="AI8903" s="305"/>
      <c r="AJ8903" s="305"/>
      <c r="AK8903" s="307"/>
      <c r="AL8903" s="308"/>
    </row>
    <row r="8904" spans="34:38" ht="14.4">
      <c r="AH8904" s="306"/>
      <c r="AI8904" s="305"/>
      <c r="AJ8904" s="305"/>
      <c r="AK8904" s="307"/>
      <c r="AL8904" s="308"/>
    </row>
    <row r="8905" spans="34:38" ht="14.4">
      <c r="AH8905" s="306"/>
      <c r="AI8905" s="305"/>
      <c r="AJ8905" s="305"/>
      <c r="AK8905" s="307"/>
      <c r="AL8905" s="308"/>
    </row>
    <row r="8906" spans="34:38" ht="14.4">
      <c r="AH8906" s="306"/>
      <c r="AI8906" s="305"/>
      <c r="AJ8906" s="305"/>
      <c r="AK8906" s="307"/>
      <c r="AL8906" s="308"/>
    </row>
    <row r="8907" spans="34:38" ht="14.4">
      <c r="AH8907" s="306"/>
      <c r="AI8907" s="305"/>
      <c r="AJ8907" s="305"/>
      <c r="AK8907" s="307"/>
      <c r="AL8907" s="308"/>
    </row>
    <row r="8908" spans="34:38" ht="14.4">
      <c r="AH8908" s="306"/>
      <c r="AI8908" s="305"/>
      <c r="AJ8908" s="305"/>
      <c r="AK8908" s="307"/>
      <c r="AL8908" s="308"/>
    </row>
    <row r="8909" spans="34:38" ht="14.4">
      <c r="AH8909" s="306"/>
      <c r="AI8909" s="305"/>
      <c r="AJ8909" s="305"/>
      <c r="AK8909" s="307"/>
      <c r="AL8909" s="308"/>
    </row>
    <row r="8910" spans="34:38" ht="14.4">
      <c r="AH8910" s="306"/>
      <c r="AI8910" s="305"/>
      <c r="AJ8910" s="305"/>
      <c r="AK8910" s="307"/>
      <c r="AL8910" s="308"/>
    </row>
    <row r="8911" spans="34:38" ht="14.4">
      <c r="AH8911" s="306"/>
      <c r="AI8911" s="305"/>
      <c r="AJ8911" s="305"/>
      <c r="AK8911" s="307"/>
      <c r="AL8911" s="308"/>
    </row>
    <row r="8912" spans="34:38" ht="14.4">
      <c r="AH8912" s="306"/>
      <c r="AI8912" s="305"/>
      <c r="AJ8912" s="305"/>
      <c r="AK8912" s="307"/>
      <c r="AL8912" s="308"/>
    </row>
    <row r="8913" spans="34:38" ht="14.4">
      <c r="AH8913" s="306"/>
      <c r="AI8913" s="305"/>
      <c r="AJ8913" s="305"/>
      <c r="AK8913" s="307"/>
      <c r="AL8913" s="308"/>
    </row>
    <row r="8914" spans="34:38" ht="14.4">
      <c r="AH8914" s="306"/>
      <c r="AI8914" s="305"/>
      <c r="AJ8914" s="305"/>
      <c r="AK8914" s="307"/>
      <c r="AL8914" s="308"/>
    </row>
    <row r="8915" spans="34:38" ht="14.4">
      <c r="AH8915" s="306"/>
      <c r="AI8915" s="305"/>
      <c r="AJ8915" s="305"/>
      <c r="AK8915" s="307"/>
      <c r="AL8915" s="308"/>
    </row>
    <row r="8916" spans="34:38" ht="14.4">
      <c r="AH8916" s="306"/>
      <c r="AI8916" s="305"/>
      <c r="AJ8916" s="305"/>
      <c r="AK8916" s="307"/>
      <c r="AL8916" s="308"/>
    </row>
    <row r="8917" spans="34:38" ht="14.4">
      <c r="AH8917" s="306"/>
      <c r="AI8917" s="305"/>
      <c r="AJ8917" s="305"/>
      <c r="AK8917" s="307"/>
      <c r="AL8917" s="308"/>
    </row>
    <row r="8918" spans="34:38" ht="14.4">
      <c r="AH8918" s="306"/>
      <c r="AI8918" s="305"/>
      <c r="AJ8918" s="305"/>
      <c r="AK8918" s="307"/>
      <c r="AL8918" s="308"/>
    </row>
    <row r="8919" spans="34:38" ht="14.4">
      <c r="AH8919" s="306"/>
      <c r="AI8919" s="305"/>
      <c r="AJ8919" s="305"/>
      <c r="AK8919" s="307"/>
      <c r="AL8919" s="308"/>
    </row>
    <row r="8920" spans="34:38" ht="14.4">
      <c r="AH8920" s="306"/>
      <c r="AI8920" s="305"/>
      <c r="AJ8920" s="305"/>
      <c r="AK8920" s="307"/>
      <c r="AL8920" s="308"/>
    </row>
    <row r="8921" spans="34:38" ht="14.4">
      <c r="AH8921" s="306"/>
      <c r="AI8921" s="305"/>
      <c r="AJ8921" s="305"/>
      <c r="AK8921" s="307"/>
      <c r="AL8921" s="308"/>
    </row>
    <row r="8922" spans="34:38" ht="14.4">
      <c r="AH8922" s="306"/>
      <c r="AI8922" s="305"/>
      <c r="AJ8922" s="305"/>
      <c r="AK8922" s="307"/>
      <c r="AL8922" s="308"/>
    </row>
    <row r="8923" spans="34:38" ht="14.4">
      <c r="AH8923" s="306"/>
      <c r="AI8923" s="305"/>
      <c r="AJ8923" s="305"/>
      <c r="AK8923" s="307"/>
      <c r="AL8923" s="308"/>
    </row>
    <row r="8924" spans="34:38" ht="14.4">
      <c r="AH8924" s="306"/>
      <c r="AI8924" s="305"/>
      <c r="AJ8924" s="305"/>
      <c r="AK8924" s="307"/>
      <c r="AL8924" s="308"/>
    </row>
    <row r="8925" spans="34:38" ht="14.4">
      <c r="AH8925" s="306"/>
      <c r="AI8925" s="305"/>
      <c r="AJ8925" s="305"/>
      <c r="AK8925" s="307"/>
      <c r="AL8925" s="308"/>
    </row>
    <row r="8926" spans="34:38" ht="14.4">
      <c r="AH8926" s="306"/>
      <c r="AI8926" s="305"/>
      <c r="AJ8926" s="305"/>
      <c r="AK8926" s="307"/>
      <c r="AL8926" s="308"/>
    </row>
    <row r="8927" spans="34:38" ht="14.4">
      <c r="AH8927" s="306"/>
      <c r="AI8927" s="305"/>
      <c r="AJ8927" s="305"/>
      <c r="AK8927" s="307"/>
      <c r="AL8927" s="308"/>
    </row>
    <row r="8928" spans="34:38" ht="14.4">
      <c r="AH8928" s="306"/>
      <c r="AI8928" s="305"/>
      <c r="AJ8928" s="305"/>
      <c r="AK8928" s="307"/>
      <c r="AL8928" s="308"/>
    </row>
    <row r="8929" spans="34:38" ht="14.4">
      <c r="AH8929" s="306"/>
      <c r="AI8929" s="305"/>
      <c r="AJ8929" s="305"/>
      <c r="AK8929" s="307"/>
      <c r="AL8929" s="308"/>
    </row>
    <row r="8930" spans="34:38" ht="14.4">
      <c r="AH8930" s="306"/>
      <c r="AI8930" s="305"/>
      <c r="AJ8930" s="305"/>
      <c r="AK8930" s="307"/>
      <c r="AL8930" s="308"/>
    </row>
    <row r="8931" spans="34:38" ht="14.4">
      <c r="AH8931" s="306"/>
      <c r="AI8931" s="305"/>
      <c r="AJ8931" s="305"/>
      <c r="AK8931" s="307"/>
      <c r="AL8931" s="308"/>
    </row>
    <row r="8932" spans="34:38" ht="14.4">
      <c r="AH8932" s="306"/>
      <c r="AI8932" s="305"/>
      <c r="AJ8932" s="305"/>
      <c r="AK8932" s="307"/>
      <c r="AL8932" s="308"/>
    </row>
    <row r="8933" spans="34:38" ht="14.4">
      <c r="AH8933" s="306"/>
      <c r="AI8933" s="305"/>
      <c r="AJ8933" s="305"/>
      <c r="AK8933" s="307"/>
      <c r="AL8933" s="308"/>
    </row>
    <row r="8934" spans="34:38" ht="14.4">
      <c r="AH8934" s="306"/>
      <c r="AI8934" s="305"/>
      <c r="AJ8934" s="305"/>
      <c r="AK8934" s="307"/>
      <c r="AL8934" s="308"/>
    </row>
    <row r="8935" spans="34:38" ht="14.4">
      <c r="AH8935" s="306"/>
      <c r="AI8935" s="305"/>
      <c r="AJ8935" s="305"/>
      <c r="AK8935" s="307"/>
      <c r="AL8935" s="308"/>
    </row>
    <row r="8936" spans="34:38" ht="14.4">
      <c r="AH8936" s="306"/>
      <c r="AI8936" s="305"/>
      <c r="AJ8936" s="305"/>
      <c r="AK8936" s="307"/>
      <c r="AL8936" s="308"/>
    </row>
    <row r="8937" spans="34:38" ht="14.4">
      <c r="AH8937" s="306"/>
      <c r="AI8937" s="305"/>
      <c r="AJ8937" s="305"/>
      <c r="AK8937" s="307"/>
      <c r="AL8937" s="308"/>
    </row>
    <row r="8938" spans="34:38" ht="14.4">
      <c r="AH8938" s="306"/>
      <c r="AI8938" s="305"/>
      <c r="AJ8938" s="305"/>
      <c r="AK8938" s="307"/>
      <c r="AL8938" s="308"/>
    </row>
    <row r="8939" spans="34:38" ht="14.4">
      <c r="AH8939" s="306"/>
      <c r="AI8939" s="305"/>
      <c r="AJ8939" s="305"/>
      <c r="AK8939" s="307"/>
      <c r="AL8939" s="308"/>
    </row>
    <row r="8940" spans="34:38" ht="14.4">
      <c r="AH8940" s="306"/>
      <c r="AI8940" s="305"/>
      <c r="AJ8940" s="305"/>
      <c r="AK8940" s="307"/>
      <c r="AL8940" s="308"/>
    </row>
    <row r="8941" spans="34:38" ht="14.4">
      <c r="AH8941" s="306"/>
      <c r="AI8941" s="305"/>
      <c r="AJ8941" s="305"/>
      <c r="AK8941" s="307"/>
      <c r="AL8941" s="308"/>
    </row>
    <row r="8942" spans="34:38" ht="14.4">
      <c r="AH8942" s="306"/>
      <c r="AI8942" s="305"/>
      <c r="AJ8942" s="305"/>
      <c r="AK8942" s="307"/>
      <c r="AL8942" s="308"/>
    </row>
    <row r="8943" spans="34:38" ht="14.4">
      <c r="AH8943" s="306"/>
      <c r="AI8943" s="305"/>
      <c r="AJ8943" s="305"/>
      <c r="AK8943" s="307"/>
      <c r="AL8943" s="308"/>
    </row>
    <row r="8944" spans="34:38" ht="14.4">
      <c r="AH8944" s="306"/>
      <c r="AI8944" s="305"/>
      <c r="AJ8944" s="305"/>
      <c r="AK8944" s="307"/>
      <c r="AL8944" s="308"/>
    </row>
    <row r="8945" spans="34:38" ht="14.4">
      <c r="AH8945" s="306"/>
      <c r="AI8945" s="305"/>
      <c r="AJ8945" s="305"/>
      <c r="AK8945" s="307"/>
      <c r="AL8945" s="308"/>
    </row>
    <row r="8946" spans="34:38" ht="14.4">
      <c r="AH8946" s="306"/>
      <c r="AI8946" s="305"/>
      <c r="AJ8946" s="305"/>
      <c r="AK8946" s="307"/>
      <c r="AL8946" s="308"/>
    </row>
    <row r="8947" spans="34:38" ht="14.4">
      <c r="AH8947" s="306"/>
      <c r="AI8947" s="305"/>
      <c r="AJ8947" s="305"/>
      <c r="AK8947" s="307"/>
      <c r="AL8947" s="308"/>
    </row>
    <row r="8948" spans="34:38" ht="14.4">
      <c r="AH8948" s="306"/>
      <c r="AI8948" s="305"/>
      <c r="AJ8948" s="305"/>
      <c r="AK8948" s="307"/>
      <c r="AL8948" s="308"/>
    </row>
    <row r="8949" spans="34:38" ht="14.4">
      <c r="AH8949" s="306"/>
      <c r="AI8949" s="305"/>
      <c r="AJ8949" s="305"/>
      <c r="AK8949" s="307"/>
      <c r="AL8949" s="308"/>
    </row>
    <row r="8950" spans="34:38" ht="14.4">
      <c r="AH8950" s="306"/>
      <c r="AI8950" s="305"/>
      <c r="AJ8950" s="305"/>
      <c r="AK8950" s="307"/>
      <c r="AL8950" s="308"/>
    </row>
    <row r="8951" spans="34:38" ht="14.4">
      <c r="AH8951" s="306"/>
      <c r="AI8951" s="305"/>
      <c r="AJ8951" s="305"/>
      <c r="AK8951" s="307"/>
      <c r="AL8951" s="308"/>
    </row>
    <row r="8952" spans="34:38" ht="14.4">
      <c r="AH8952" s="306"/>
      <c r="AI8952" s="305"/>
      <c r="AJ8952" s="305"/>
      <c r="AK8952" s="307"/>
      <c r="AL8952" s="308"/>
    </row>
    <row r="8953" spans="34:38" ht="14.4">
      <c r="AH8953" s="306"/>
      <c r="AI8953" s="305"/>
      <c r="AJ8953" s="305"/>
      <c r="AK8953" s="307"/>
      <c r="AL8953" s="308"/>
    </row>
    <row r="8954" spans="34:38" ht="14.4">
      <c r="AH8954" s="306"/>
      <c r="AI8954" s="305"/>
      <c r="AJ8954" s="305"/>
      <c r="AK8954" s="307"/>
      <c r="AL8954" s="308"/>
    </row>
    <row r="8955" spans="34:38" ht="14.4">
      <c r="AH8955" s="306"/>
      <c r="AI8955" s="305"/>
      <c r="AJ8955" s="305"/>
      <c r="AK8955" s="307"/>
      <c r="AL8955" s="308"/>
    </row>
    <row r="8956" spans="34:38" ht="14.4">
      <c r="AH8956" s="306"/>
      <c r="AI8956" s="305"/>
      <c r="AJ8956" s="305"/>
      <c r="AK8956" s="307"/>
      <c r="AL8956" s="308"/>
    </row>
    <row r="8957" spans="34:38" ht="14.4">
      <c r="AH8957" s="306"/>
      <c r="AI8957" s="305"/>
      <c r="AJ8957" s="305"/>
      <c r="AK8957" s="307"/>
      <c r="AL8957" s="308"/>
    </row>
    <row r="8958" spans="34:38" ht="14.4">
      <c r="AH8958" s="306"/>
      <c r="AI8958" s="305"/>
      <c r="AJ8958" s="305"/>
      <c r="AK8958" s="307"/>
      <c r="AL8958" s="308"/>
    </row>
    <row r="8959" spans="34:38" ht="14.4">
      <c r="AH8959" s="306"/>
      <c r="AI8959" s="305"/>
      <c r="AJ8959" s="305"/>
      <c r="AK8959" s="307"/>
      <c r="AL8959" s="308"/>
    </row>
    <row r="8960" spans="34:38" ht="14.4">
      <c r="AH8960" s="306"/>
      <c r="AI8960" s="305"/>
      <c r="AJ8960" s="305"/>
      <c r="AK8960" s="307"/>
      <c r="AL8960" s="308"/>
    </row>
    <row r="8961" spans="34:38" ht="14.4">
      <c r="AH8961" s="306"/>
      <c r="AI8961" s="305"/>
      <c r="AJ8961" s="305"/>
      <c r="AK8961" s="307"/>
      <c r="AL8961" s="308"/>
    </row>
    <row r="8962" spans="34:38" ht="14.4">
      <c r="AH8962" s="306"/>
      <c r="AI8962" s="305"/>
      <c r="AJ8962" s="305"/>
      <c r="AK8962" s="307"/>
      <c r="AL8962" s="308"/>
    </row>
    <row r="8963" spans="34:38" ht="14.4">
      <c r="AH8963" s="306"/>
      <c r="AI8963" s="305"/>
      <c r="AJ8963" s="305"/>
      <c r="AK8963" s="307"/>
      <c r="AL8963" s="308"/>
    </row>
    <row r="8964" spans="34:38" ht="14.4">
      <c r="AH8964" s="306"/>
      <c r="AI8964" s="305"/>
      <c r="AJ8964" s="305"/>
      <c r="AK8964" s="307"/>
      <c r="AL8964" s="308"/>
    </row>
    <row r="8965" spans="34:38" ht="14.4">
      <c r="AH8965" s="306"/>
      <c r="AI8965" s="305"/>
      <c r="AJ8965" s="305"/>
      <c r="AK8965" s="307"/>
      <c r="AL8965" s="308"/>
    </row>
    <row r="8966" spans="34:38" ht="14.4">
      <c r="AH8966" s="306"/>
      <c r="AI8966" s="305"/>
      <c r="AJ8966" s="305"/>
      <c r="AK8966" s="307"/>
      <c r="AL8966" s="308"/>
    </row>
    <row r="8967" spans="34:38" ht="14.4">
      <c r="AH8967" s="306"/>
      <c r="AI8967" s="305"/>
      <c r="AJ8967" s="305"/>
      <c r="AK8967" s="307"/>
      <c r="AL8967" s="308"/>
    </row>
    <row r="8968" spans="34:38" ht="14.4">
      <c r="AH8968" s="306"/>
      <c r="AI8968" s="305"/>
      <c r="AJ8968" s="305"/>
      <c r="AK8968" s="307"/>
      <c r="AL8968" s="308"/>
    </row>
    <row r="8969" spans="34:38" ht="14.4">
      <c r="AH8969" s="306"/>
      <c r="AI8969" s="305"/>
      <c r="AJ8969" s="305"/>
      <c r="AK8969" s="307"/>
      <c r="AL8969" s="308"/>
    </row>
    <row r="8970" spans="34:38" ht="14.4">
      <c r="AH8970" s="306"/>
      <c r="AI8970" s="305"/>
      <c r="AJ8970" s="305"/>
      <c r="AK8970" s="307"/>
      <c r="AL8970" s="308"/>
    </row>
    <row r="8971" spans="34:38" ht="14.4">
      <c r="AH8971" s="306"/>
      <c r="AI8971" s="305"/>
      <c r="AJ8971" s="305"/>
      <c r="AK8971" s="307"/>
      <c r="AL8971" s="308"/>
    </row>
    <row r="8972" spans="34:38" ht="14.4">
      <c r="AH8972" s="306"/>
      <c r="AI8972" s="305"/>
      <c r="AJ8972" s="305"/>
      <c r="AK8972" s="307"/>
      <c r="AL8972" s="308"/>
    </row>
    <row r="8973" spans="34:38" ht="14.4">
      <c r="AH8973" s="306"/>
      <c r="AI8973" s="305"/>
      <c r="AJ8973" s="305"/>
      <c r="AK8973" s="307"/>
      <c r="AL8973" s="308"/>
    </row>
    <row r="8974" spans="34:38" ht="14.4">
      <c r="AH8974" s="306"/>
      <c r="AI8974" s="305"/>
      <c r="AJ8974" s="305"/>
      <c r="AK8974" s="307"/>
      <c r="AL8974" s="308"/>
    </row>
    <row r="8975" spans="34:38" ht="14.4">
      <c r="AH8975" s="306"/>
      <c r="AI8975" s="305"/>
      <c r="AJ8975" s="305"/>
      <c r="AK8975" s="307"/>
      <c r="AL8975" s="308"/>
    </row>
    <row r="8976" spans="34:38" ht="14.4">
      <c r="AH8976" s="306"/>
      <c r="AI8976" s="305"/>
      <c r="AJ8976" s="305"/>
      <c r="AK8976" s="307"/>
      <c r="AL8976" s="308"/>
    </row>
    <row r="8977" spans="34:38" ht="14.4">
      <c r="AH8977" s="306"/>
      <c r="AI8977" s="305"/>
      <c r="AJ8977" s="305"/>
      <c r="AK8977" s="307"/>
      <c r="AL8977" s="308"/>
    </row>
    <row r="8978" spans="34:38" ht="14.4">
      <c r="AH8978" s="306"/>
      <c r="AI8978" s="305"/>
      <c r="AJ8978" s="305"/>
      <c r="AK8978" s="307"/>
      <c r="AL8978" s="308"/>
    </row>
    <row r="8979" spans="34:38" ht="14.4">
      <c r="AH8979" s="306"/>
      <c r="AI8979" s="305"/>
      <c r="AJ8979" s="305"/>
      <c r="AK8979" s="307"/>
      <c r="AL8979" s="308"/>
    </row>
    <row r="8980" spans="34:38" ht="14.4">
      <c r="AH8980" s="306"/>
      <c r="AI8980" s="305"/>
      <c r="AJ8980" s="305"/>
      <c r="AK8980" s="307"/>
      <c r="AL8980" s="308"/>
    </row>
    <row r="8981" spans="34:38" ht="14.4">
      <c r="AH8981" s="306"/>
      <c r="AI8981" s="305"/>
      <c r="AJ8981" s="305"/>
      <c r="AK8981" s="307"/>
      <c r="AL8981" s="308"/>
    </row>
    <row r="8982" spans="34:38" ht="14.4">
      <c r="AH8982" s="306"/>
      <c r="AI8982" s="305"/>
      <c r="AJ8982" s="305"/>
      <c r="AK8982" s="307"/>
      <c r="AL8982" s="308"/>
    </row>
    <row r="8983" spans="34:38" ht="14.4">
      <c r="AH8983" s="306"/>
      <c r="AI8983" s="305"/>
      <c r="AJ8983" s="305"/>
      <c r="AK8983" s="307"/>
      <c r="AL8983" s="308"/>
    </row>
    <row r="8984" spans="34:38" ht="14.4">
      <c r="AH8984" s="306"/>
      <c r="AI8984" s="305"/>
      <c r="AJ8984" s="305"/>
      <c r="AK8984" s="307"/>
      <c r="AL8984" s="308"/>
    </row>
    <row r="8985" spans="34:38" ht="14.4">
      <c r="AH8985" s="306"/>
      <c r="AI8985" s="305"/>
      <c r="AJ8985" s="305"/>
      <c r="AK8985" s="307"/>
      <c r="AL8985" s="308"/>
    </row>
    <row r="8986" spans="34:38" ht="14.4">
      <c r="AH8986" s="306"/>
      <c r="AI8986" s="305"/>
      <c r="AJ8986" s="305"/>
      <c r="AK8986" s="307"/>
      <c r="AL8986" s="308"/>
    </row>
    <row r="8987" spans="34:38" ht="14.4">
      <c r="AH8987" s="306"/>
      <c r="AI8987" s="305"/>
      <c r="AJ8987" s="305"/>
      <c r="AK8987" s="307"/>
      <c r="AL8987" s="308"/>
    </row>
    <row r="8988" spans="34:38" ht="14.4">
      <c r="AH8988" s="306"/>
      <c r="AI8988" s="305"/>
      <c r="AJ8988" s="305"/>
      <c r="AK8988" s="307"/>
      <c r="AL8988" s="308"/>
    </row>
    <row r="8989" spans="34:38" ht="14.4">
      <c r="AH8989" s="306"/>
      <c r="AI8989" s="305"/>
      <c r="AJ8989" s="305"/>
      <c r="AK8989" s="307"/>
      <c r="AL8989" s="308"/>
    </row>
    <row r="8990" spans="34:38" ht="14.4">
      <c r="AH8990" s="306"/>
      <c r="AI8990" s="305"/>
      <c r="AJ8990" s="305"/>
      <c r="AK8990" s="307"/>
      <c r="AL8990" s="308"/>
    </row>
    <row r="8991" spans="34:38" ht="14.4">
      <c r="AH8991" s="306"/>
      <c r="AI8991" s="305"/>
      <c r="AJ8991" s="305"/>
      <c r="AK8991" s="307"/>
      <c r="AL8991" s="308"/>
    </row>
    <row r="8992" spans="34:38" ht="14.4">
      <c r="AH8992" s="306"/>
      <c r="AI8992" s="305"/>
      <c r="AJ8992" s="305"/>
      <c r="AK8992" s="307"/>
      <c r="AL8992" s="308"/>
    </row>
    <row r="8993" spans="34:38" ht="14.4">
      <c r="AH8993" s="306"/>
      <c r="AI8993" s="305"/>
      <c r="AJ8993" s="305"/>
      <c r="AK8993" s="307"/>
      <c r="AL8993" s="308"/>
    </row>
    <row r="8994" spans="34:38" ht="14.4">
      <c r="AH8994" s="306"/>
      <c r="AI8994" s="305"/>
      <c r="AJ8994" s="305"/>
      <c r="AK8994" s="307"/>
      <c r="AL8994" s="308"/>
    </row>
    <row r="8995" spans="34:38" ht="14.4">
      <c r="AH8995" s="306"/>
      <c r="AI8995" s="305"/>
      <c r="AJ8995" s="305"/>
      <c r="AK8995" s="307"/>
      <c r="AL8995" s="308"/>
    </row>
    <row r="8996" spans="34:38" ht="14.4">
      <c r="AH8996" s="306"/>
      <c r="AI8996" s="305"/>
      <c r="AJ8996" s="305"/>
      <c r="AK8996" s="307"/>
      <c r="AL8996" s="308"/>
    </row>
    <row r="8997" spans="34:38" ht="14.4">
      <c r="AH8997" s="306"/>
      <c r="AI8997" s="305"/>
      <c r="AJ8997" s="305"/>
      <c r="AK8997" s="307"/>
      <c r="AL8997" s="308"/>
    </row>
    <row r="8998" spans="34:38" ht="14.4">
      <c r="AH8998" s="306"/>
      <c r="AI8998" s="305"/>
      <c r="AJ8998" s="305"/>
      <c r="AK8998" s="307"/>
      <c r="AL8998" s="308"/>
    </row>
    <row r="8999" spans="34:38" ht="14.4">
      <c r="AH8999" s="306"/>
      <c r="AI8999" s="305"/>
      <c r="AJ8999" s="305"/>
      <c r="AK8999" s="307"/>
      <c r="AL8999" s="308"/>
    </row>
    <row r="9000" spans="34:38" ht="14.4">
      <c r="AH9000" s="306"/>
      <c r="AI9000" s="305"/>
      <c r="AJ9000" s="305"/>
      <c r="AK9000" s="307"/>
      <c r="AL9000" s="308"/>
    </row>
    <row r="9001" spans="34:38" ht="14.4">
      <c r="AH9001" s="306"/>
      <c r="AI9001" s="305"/>
      <c r="AJ9001" s="305"/>
      <c r="AK9001" s="307"/>
      <c r="AL9001" s="308"/>
    </row>
    <row r="9002" spans="34:38" ht="14.4">
      <c r="AH9002" s="306"/>
      <c r="AI9002" s="305"/>
      <c r="AJ9002" s="305"/>
      <c r="AK9002" s="307"/>
      <c r="AL9002" s="308"/>
    </row>
    <row r="9003" spans="34:38" ht="14.4">
      <c r="AH9003" s="306"/>
      <c r="AI9003" s="305"/>
      <c r="AJ9003" s="305"/>
      <c r="AK9003" s="307"/>
      <c r="AL9003" s="308"/>
    </row>
    <row r="9004" spans="34:38" ht="14.4">
      <c r="AH9004" s="306"/>
      <c r="AI9004" s="305"/>
      <c r="AJ9004" s="305"/>
      <c r="AK9004" s="307"/>
      <c r="AL9004" s="308"/>
    </row>
    <row r="9005" spans="34:38" ht="14.4">
      <c r="AH9005" s="306"/>
      <c r="AI9005" s="305"/>
      <c r="AJ9005" s="305"/>
      <c r="AK9005" s="307"/>
      <c r="AL9005" s="308"/>
    </row>
    <row r="9006" spans="34:38" ht="14.4">
      <c r="AH9006" s="306"/>
      <c r="AI9006" s="305"/>
      <c r="AJ9006" s="305"/>
      <c r="AK9006" s="307"/>
      <c r="AL9006" s="308"/>
    </row>
    <row r="9007" spans="34:38" ht="14.4">
      <c r="AH9007" s="306"/>
      <c r="AI9007" s="305"/>
      <c r="AJ9007" s="305"/>
      <c r="AK9007" s="307"/>
      <c r="AL9007" s="308"/>
    </row>
    <row r="9008" spans="34:38" ht="14.4">
      <c r="AH9008" s="306"/>
      <c r="AI9008" s="305"/>
      <c r="AJ9008" s="305"/>
      <c r="AK9008" s="307"/>
      <c r="AL9008" s="308"/>
    </row>
    <row r="9009" spans="34:38" ht="14.4">
      <c r="AH9009" s="306"/>
      <c r="AI9009" s="305"/>
      <c r="AJ9009" s="305"/>
      <c r="AK9009" s="307"/>
      <c r="AL9009" s="308"/>
    </row>
    <row r="9010" spans="34:38" ht="14.4">
      <c r="AH9010" s="306"/>
      <c r="AI9010" s="305"/>
      <c r="AJ9010" s="305"/>
      <c r="AK9010" s="307"/>
      <c r="AL9010" s="308"/>
    </row>
    <row r="9011" spans="34:38" ht="14.4">
      <c r="AH9011" s="306"/>
      <c r="AI9011" s="305"/>
      <c r="AJ9011" s="305"/>
      <c r="AK9011" s="307"/>
      <c r="AL9011" s="308"/>
    </row>
    <row r="9012" spans="34:38" ht="14.4">
      <c r="AH9012" s="306"/>
      <c r="AI9012" s="305"/>
      <c r="AJ9012" s="305"/>
      <c r="AK9012" s="307"/>
      <c r="AL9012" s="308"/>
    </row>
    <row r="9013" spans="34:38" ht="14.4">
      <c r="AH9013" s="306"/>
      <c r="AI9013" s="305"/>
      <c r="AJ9013" s="305"/>
      <c r="AK9013" s="307"/>
      <c r="AL9013" s="308"/>
    </row>
    <row r="9014" spans="34:38" ht="14.4">
      <c r="AH9014" s="306"/>
      <c r="AI9014" s="305"/>
      <c r="AJ9014" s="305"/>
      <c r="AK9014" s="307"/>
      <c r="AL9014" s="308"/>
    </row>
    <row r="9015" spans="34:38" ht="14.4">
      <c r="AH9015" s="306"/>
      <c r="AI9015" s="305"/>
      <c r="AJ9015" s="305"/>
      <c r="AK9015" s="307"/>
      <c r="AL9015" s="308"/>
    </row>
    <row r="9016" spans="34:38" ht="14.4">
      <c r="AH9016" s="306"/>
      <c r="AI9016" s="305"/>
      <c r="AJ9016" s="305"/>
      <c r="AK9016" s="307"/>
      <c r="AL9016" s="308"/>
    </row>
    <row r="9017" spans="34:38" ht="14.4">
      <c r="AH9017" s="306"/>
      <c r="AI9017" s="305"/>
      <c r="AJ9017" s="305"/>
      <c r="AK9017" s="307"/>
      <c r="AL9017" s="308"/>
    </row>
    <row r="9018" spans="34:38" ht="14.4">
      <c r="AH9018" s="306"/>
      <c r="AI9018" s="305"/>
      <c r="AJ9018" s="305"/>
      <c r="AK9018" s="307"/>
      <c r="AL9018" s="308"/>
    </row>
    <row r="9019" spans="34:38" ht="14.4">
      <c r="AH9019" s="306"/>
      <c r="AI9019" s="305"/>
      <c r="AJ9019" s="305"/>
      <c r="AK9019" s="307"/>
      <c r="AL9019" s="308"/>
    </row>
    <row r="9020" spans="34:38" ht="14.4">
      <c r="AH9020" s="306"/>
      <c r="AI9020" s="305"/>
      <c r="AJ9020" s="305"/>
      <c r="AK9020" s="307"/>
      <c r="AL9020" s="308"/>
    </row>
    <row r="9021" spans="34:38" ht="14.4">
      <c r="AH9021" s="306"/>
      <c r="AI9021" s="305"/>
      <c r="AJ9021" s="305"/>
      <c r="AK9021" s="307"/>
      <c r="AL9021" s="308"/>
    </row>
    <row r="9022" spans="34:38" ht="14.4">
      <c r="AH9022" s="306"/>
      <c r="AI9022" s="305"/>
      <c r="AJ9022" s="305"/>
      <c r="AK9022" s="307"/>
      <c r="AL9022" s="308"/>
    </row>
    <row r="9023" spans="34:38" ht="14.4">
      <c r="AH9023" s="306"/>
      <c r="AI9023" s="305"/>
      <c r="AJ9023" s="305"/>
      <c r="AK9023" s="307"/>
      <c r="AL9023" s="308"/>
    </row>
    <row r="9024" spans="34:38" ht="14.4">
      <c r="AH9024" s="306"/>
      <c r="AI9024" s="305"/>
      <c r="AJ9024" s="305"/>
      <c r="AK9024" s="307"/>
      <c r="AL9024" s="308"/>
    </row>
    <row r="9025" spans="34:38" ht="14.4">
      <c r="AH9025" s="306"/>
      <c r="AI9025" s="305"/>
      <c r="AJ9025" s="305"/>
      <c r="AK9025" s="307"/>
      <c r="AL9025" s="308"/>
    </row>
    <row r="9026" spans="34:38" ht="14.4">
      <c r="AH9026" s="306"/>
      <c r="AI9026" s="305"/>
      <c r="AJ9026" s="305"/>
      <c r="AK9026" s="307"/>
      <c r="AL9026" s="308"/>
    </row>
    <row r="9027" spans="34:38" ht="14.4">
      <c r="AH9027" s="306"/>
      <c r="AI9027" s="305"/>
      <c r="AJ9027" s="305"/>
      <c r="AK9027" s="307"/>
      <c r="AL9027" s="308"/>
    </row>
    <row r="9028" spans="34:38" ht="14.4">
      <c r="AH9028" s="306"/>
      <c r="AI9028" s="305"/>
      <c r="AJ9028" s="305"/>
      <c r="AK9028" s="307"/>
      <c r="AL9028" s="308"/>
    </row>
    <row r="9029" spans="34:38" ht="14.4">
      <c r="AH9029" s="306"/>
      <c r="AI9029" s="305"/>
      <c r="AJ9029" s="305"/>
      <c r="AK9029" s="307"/>
      <c r="AL9029" s="308"/>
    </row>
    <row r="9030" spans="34:38" ht="14.4">
      <c r="AH9030" s="306"/>
      <c r="AI9030" s="305"/>
      <c r="AJ9030" s="305"/>
      <c r="AK9030" s="307"/>
      <c r="AL9030" s="308"/>
    </row>
    <row r="9031" spans="34:38" ht="14.4">
      <c r="AH9031" s="306"/>
      <c r="AI9031" s="305"/>
      <c r="AJ9031" s="305"/>
      <c r="AK9031" s="307"/>
      <c r="AL9031" s="308"/>
    </row>
    <row r="9032" spans="34:38" ht="14.4">
      <c r="AH9032" s="306"/>
      <c r="AI9032" s="305"/>
      <c r="AJ9032" s="305"/>
      <c r="AK9032" s="307"/>
      <c r="AL9032" s="308"/>
    </row>
    <row r="9033" spans="34:38" ht="14.4">
      <c r="AH9033" s="306"/>
      <c r="AI9033" s="305"/>
      <c r="AJ9033" s="305"/>
      <c r="AK9033" s="307"/>
      <c r="AL9033" s="308"/>
    </row>
    <row r="9034" spans="34:38" ht="14.4">
      <c r="AH9034" s="306"/>
      <c r="AI9034" s="305"/>
      <c r="AJ9034" s="305"/>
      <c r="AK9034" s="307"/>
      <c r="AL9034" s="308"/>
    </row>
    <row r="9035" spans="34:38" ht="14.4">
      <c r="AH9035" s="306"/>
      <c r="AI9035" s="305"/>
      <c r="AJ9035" s="305"/>
      <c r="AK9035" s="307"/>
      <c r="AL9035" s="308"/>
    </row>
    <row r="9036" spans="34:38" ht="14.4">
      <c r="AH9036" s="306"/>
      <c r="AI9036" s="305"/>
      <c r="AJ9036" s="305"/>
      <c r="AK9036" s="307"/>
      <c r="AL9036" s="308"/>
    </row>
    <row r="9037" spans="34:38" ht="14.4">
      <c r="AH9037" s="306"/>
      <c r="AI9037" s="305"/>
      <c r="AJ9037" s="305"/>
      <c r="AK9037" s="307"/>
      <c r="AL9037" s="308"/>
    </row>
    <row r="9038" spans="34:38" ht="14.4">
      <c r="AH9038" s="306"/>
      <c r="AI9038" s="305"/>
      <c r="AJ9038" s="305"/>
      <c r="AK9038" s="307"/>
      <c r="AL9038" s="308"/>
    </row>
    <row r="9039" spans="34:38" ht="14.4">
      <c r="AH9039" s="306"/>
      <c r="AI9039" s="305"/>
      <c r="AJ9039" s="305"/>
      <c r="AK9039" s="307"/>
      <c r="AL9039" s="308"/>
    </row>
    <row r="9040" spans="34:38" ht="14.4">
      <c r="AH9040" s="306"/>
      <c r="AI9040" s="305"/>
      <c r="AJ9040" s="305"/>
      <c r="AK9040" s="307"/>
      <c r="AL9040" s="308"/>
    </row>
    <row r="9041" spans="34:38" ht="14.4">
      <c r="AH9041" s="306"/>
      <c r="AI9041" s="305"/>
      <c r="AJ9041" s="305"/>
      <c r="AK9041" s="307"/>
      <c r="AL9041" s="308"/>
    </row>
    <row r="9042" spans="34:38" ht="14.4">
      <c r="AH9042" s="306"/>
      <c r="AI9042" s="305"/>
      <c r="AJ9042" s="305"/>
      <c r="AK9042" s="307"/>
      <c r="AL9042" s="308"/>
    </row>
    <row r="9043" spans="34:38" ht="14.4">
      <c r="AH9043" s="306"/>
      <c r="AI9043" s="305"/>
      <c r="AJ9043" s="305"/>
      <c r="AK9043" s="307"/>
      <c r="AL9043" s="308"/>
    </row>
    <row r="9044" spans="34:38" ht="14.4">
      <c r="AH9044" s="306"/>
      <c r="AI9044" s="305"/>
      <c r="AJ9044" s="305"/>
      <c r="AK9044" s="307"/>
      <c r="AL9044" s="308"/>
    </row>
    <row r="9045" spans="34:38" ht="14.4">
      <c r="AH9045" s="306"/>
      <c r="AI9045" s="305"/>
      <c r="AJ9045" s="305"/>
      <c r="AK9045" s="307"/>
      <c r="AL9045" s="308"/>
    </row>
    <row r="9046" spans="34:38" ht="14.4">
      <c r="AH9046" s="306"/>
      <c r="AI9046" s="305"/>
      <c r="AJ9046" s="305"/>
      <c r="AK9046" s="307"/>
      <c r="AL9046" s="308"/>
    </row>
    <row r="9047" spans="34:38" ht="14.4">
      <c r="AH9047" s="306"/>
      <c r="AI9047" s="305"/>
      <c r="AJ9047" s="305"/>
      <c r="AK9047" s="307"/>
      <c r="AL9047" s="308"/>
    </row>
    <row r="9048" spans="34:38" ht="14.4">
      <c r="AH9048" s="306"/>
      <c r="AI9048" s="305"/>
      <c r="AJ9048" s="305"/>
      <c r="AK9048" s="307"/>
      <c r="AL9048" s="308"/>
    </row>
    <row r="9049" spans="34:38" ht="14.4">
      <c r="AH9049" s="306"/>
      <c r="AI9049" s="305"/>
      <c r="AJ9049" s="305"/>
      <c r="AK9049" s="307"/>
      <c r="AL9049" s="308"/>
    </row>
    <row r="9050" spans="34:38" ht="14.4">
      <c r="AH9050" s="306"/>
      <c r="AI9050" s="305"/>
      <c r="AJ9050" s="305"/>
      <c r="AK9050" s="307"/>
      <c r="AL9050" s="308"/>
    </row>
    <row r="9051" spans="34:38" ht="14.4">
      <c r="AH9051" s="306"/>
      <c r="AI9051" s="305"/>
      <c r="AJ9051" s="305"/>
      <c r="AK9051" s="307"/>
      <c r="AL9051" s="308"/>
    </row>
    <row r="9052" spans="34:38" ht="14.4">
      <c r="AH9052" s="306"/>
      <c r="AI9052" s="305"/>
      <c r="AJ9052" s="305"/>
      <c r="AK9052" s="307"/>
      <c r="AL9052" s="308"/>
    </row>
    <row r="9053" spans="34:38" ht="14.4">
      <c r="AH9053" s="306"/>
      <c r="AI9053" s="305"/>
      <c r="AJ9053" s="305"/>
      <c r="AK9053" s="307"/>
      <c r="AL9053" s="308"/>
    </row>
    <row r="9054" spans="34:38" ht="14.4">
      <c r="AH9054" s="306"/>
      <c r="AI9054" s="305"/>
      <c r="AJ9054" s="305"/>
      <c r="AK9054" s="307"/>
      <c r="AL9054" s="308"/>
    </row>
    <row r="9055" spans="34:38" ht="14.4">
      <c r="AH9055" s="306"/>
      <c r="AI9055" s="305"/>
      <c r="AJ9055" s="305"/>
      <c r="AK9055" s="307"/>
      <c r="AL9055" s="308"/>
    </row>
    <row r="9056" spans="34:38" ht="14.4">
      <c r="AH9056" s="306"/>
      <c r="AI9056" s="305"/>
      <c r="AJ9056" s="305"/>
      <c r="AK9056" s="307"/>
      <c r="AL9056" s="308"/>
    </row>
    <row r="9057" spans="34:38" ht="14.4">
      <c r="AH9057" s="306"/>
      <c r="AI9057" s="305"/>
      <c r="AJ9057" s="305"/>
      <c r="AK9057" s="307"/>
      <c r="AL9057" s="308"/>
    </row>
    <row r="9058" spans="34:38" ht="14.4">
      <c r="AH9058" s="306"/>
      <c r="AI9058" s="305"/>
      <c r="AJ9058" s="305"/>
      <c r="AK9058" s="307"/>
      <c r="AL9058" s="308"/>
    </row>
    <row r="9059" spans="34:38" ht="14.4">
      <c r="AH9059" s="306"/>
      <c r="AI9059" s="305"/>
      <c r="AJ9059" s="305"/>
      <c r="AK9059" s="307"/>
      <c r="AL9059" s="308"/>
    </row>
    <row r="9060" spans="34:38" ht="14.4">
      <c r="AH9060" s="306"/>
      <c r="AI9060" s="305"/>
      <c r="AJ9060" s="305"/>
      <c r="AK9060" s="307"/>
      <c r="AL9060" s="308"/>
    </row>
    <row r="9061" spans="34:38" ht="14.4">
      <c r="AH9061" s="306"/>
      <c r="AI9061" s="305"/>
      <c r="AJ9061" s="305"/>
      <c r="AK9061" s="307"/>
      <c r="AL9061" s="308"/>
    </row>
    <row r="9062" spans="34:38" ht="14.4">
      <c r="AH9062" s="306"/>
      <c r="AI9062" s="305"/>
      <c r="AJ9062" s="305"/>
      <c r="AK9062" s="307"/>
      <c r="AL9062" s="308"/>
    </row>
    <row r="9063" spans="34:38" ht="14.4">
      <c r="AH9063" s="306"/>
      <c r="AI9063" s="305"/>
      <c r="AJ9063" s="305"/>
      <c r="AK9063" s="307"/>
      <c r="AL9063" s="308"/>
    </row>
    <row r="9064" spans="34:38" ht="14.4">
      <c r="AH9064" s="306"/>
      <c r="AI9064" s="305"/>
      <c r="AJ9064" s="305"/>
      <c r="AK9064" s="307"/>
      <c r="AL9064" s="308"/>
    </row>
    <row r="9065" spans="34:38" ht="14.4">
      <c r="AH9065" s="306"/>
      <c r="AI9065" s="305"/>
      <c r="AJ9065" s="305"/>
      <c r="AK9065" s="307"/>
      <c r="AL9065" s="308"/>
    </row>
    <row r="9066" spans="34:38" ht="14.4">
      <c r="AH9066" s="306"/>
      <c r="AI9066" s="305"/>
      <c r="AJ9066" s="305"/>
      <c r="AK9066" s="307"/>
      <c r="AL9066" s="308"/>
    </row>
    <row r="9067" spans="34:38" ht="14.4">
      <c r="AH9067" s="306"/>
      <c r="AI9067" s="305"/>
      <c r="AJ9067" s="305"/>
      <c r="AK9067" s="307"/>
      <c r="AL9067" s="308"/>
    </row>
    <row r="9068" spans="34:38" ht="14.4">
      <c r="AH9068" s="306"/>
      <c r="AI9068" s="305"/>
      <c r="AJ9068" s="305"/>
      <c r="AK9068" s="307"/>
      <c r="AL9068" s="308"/>
    </row>
    <row r="9069" spans="34:38" ht="14.4">
      <c r="AH9069" s="306"/>
      <c r="AI9069" s="305"/>
      <c r="AJ9069" s="305"/>
      <c r="AK9069" s="307"/>
      <c r="AL9069" s="308"/>
    </row>
    <row r="9070" spans="34:38" ht="14.4">
      <c r="AH9070" s="306"/>
      <c r="AI9070" s="305"/>
      <c r="AJ9070" s="305"/>
      <c r="AK9070" s="307"/>
      <c r="AL9070" s="308"/>
    </row>
    <row r="9071" spans="34:38" ht="14.4">
      <c r="AH9071" s="306"/>
      <c r="AI9071" s="305"/>
      <c r="AJ9071" s="305"/>
      <c r="AK9071" s="307"/>
      <c r="AL9071" s="308"/>
    </row>
    <row r="9072" spans="34:38" ht="14.4">
      <c r="AH9072" s="306"/>
      <c r="AI9072" s="305"/>
      <c r="AJ9072" s="305"/>
      <c r="AK9072" s="307"/>
      <c r="AL9072" s="308"/>
    </row>
    <row r="9073" spans="34:38" ht="14.4">
      <c r="AH9073" s="306"/>
      <c r="AI9073" s="305"/>
      <c r="AJ9073" s="305"/>
      <c r="AK9073" s="307"/>
      <c r="AL9073" s="308"/>
    </row>
    <row r="9074" spans="34:38" ht="14.4">
      <c r="AH9074" s="306"/>
      <c r="AI9074" s="305"/>
      <c r="AJ9074" s="305"/>
      <c r="AK9074" s="307"/>
      <c r="AL9074" s="308"/>
    </row>
    <row r="9075" spans="34:38" ht="14.4">
      <c r="AH9075" s="306"/>
      <c r="AI9075" s="305"/>
      <c r="AJ9075" s="305"/>
      <c r="AK9075" s="307"/>
      <c r="AL9075" s="308"/>
    </row>
    <row r="9076" spans="34:38" ht="14.4">
      <c r="AH9076" s="306"/>
      <c r="AI9076" s="305"/>
      <c r="AJ9076" s="305"/>
      <c r="AK9076" s="307"/>
      <c r="AL9076" s="308"/>
    </row>
    <row r="9077" spans="34:38" ht="14.4">
      <c r="AH9077" s="306"/>
      <c r="AI9077" s="305"/>
      <c r="AJ9077" s="305"/>
      <c r="AK9077" s="307"/>
      <c r="AL9077" s="308"/>
    </row>
    <row r="9078" spans="34:38" ht="14.4">
      <c r="AH9078" s="306"/>
      <c r="AI9078" s="305"/>
      <c r="AJ9078" s="305"/>
      <c r="AK9078" s="307"/>
      <c r="AL9078" s="308"/>
    </row>
    <row r="9079" spans="34:38" ht="14.4">
      <c r="AH9079" s="306"/>
      <c r="AI9079" s="305"/>
      <c r="AJ9079" s="305"/>
      <c r="AK9079" s="307"/>
      <c r="AL9079" s="308"/>
    </row>
    <row r="9080" spans="34:38" ht="14.4">
      <c r="AH9080" s="306"/>
      <c r="AI9080" s="305"/>
      <c r="AJ9080" s="305"/>
      <c r="AK9080" s="307"/>
      <c r="AL9080" s="308"/>
    </row>
    <row r="9081" spans="34:38" ht="14.4">
      <c r="AH9081" s="306"/>
      <c r="AI9081" s="305"/>
      <c r="AJ9081" s="305"/>
      <c r="AK9081" s="307"/>
      <c r="AL9081" s="308"/>
    </row>
    <row r="9082" spans="34:38" ht="14.4">
      <c r="AH9082" s="306"/>
      <c r="AI9082" s="305"/>
      <c r="AJ9082" s="305"/>
      <c r="AK9082" s="307"/>
      <c r="AL9082" s="308"/>
    </row>
    <row r="9083" spans="34:38" ht="14.4">
      <c r="AH9083" s="306"/>
      <c r="AI9083" s="305"/>
      <c r="AJ9083" s="305"/>
      <c r="AK9083" s="307"/>
      <c r="AL9083" s="308"/>
    </row>
    <row r="9084" spans="34:38" ht="14.4">
      <c r="AH9084" s="306"/>
      <c r="AI9084" s="305"/>
      <c r="AJ9084" s="305"/>
      <c r="AK9084" s="307"/>
      <c r="AL9084" s="308"/>
    </row>
    <row r="9085" spans="34:38" ht="14.4">
      <c r="AH9085" s="306"/>
      <c r="AI9085" s="305"/>
      <c r="AJ9085" s="305"/>
      <c r="AK9085" s="307"/>
      <c r="AL9085" s="308"/>
    </row>
    <row r="9086" spans="34:38" ht="14.4">
      <c r="AH9086" s="306"/>
      <c r="AI9086" s="305"/>
      <c r="AJ9086" s="305"/>
      <c r="AK9086" s="307"/>
      <c r="AL9086" s="308"/>
    </row>
    <row r="9087" spans="34:38" ht="14.4">
      <c r="AH9087" s="306"/>
      <c r="AI9087" s="305"/>
      <c r="AJ9087" s="305"/>
      <c r="AK9087" s="307"/>
      <c r="AL9087" s="308"/>
    </row>
    <row r="9088" spans="34:38" ht="14.4">
      <c r="AH9088" s="306"/>
      <c r="AI9088" s="305"/>
      <c r="AJ9088" s="305"/>
      <c r="AK9088" s="307"/>
      <c r="AL9088" s="308"/>
    </row>
    <row r="9089" spans="34:38" ht="14.4">
      <c r="AH9089" s="306"/>
      <c r="AI9089" s="305"/>
      <c r="AJ9089" s="305"/>
      <c r="AK9089" s="307"/>
      <c r="AL9089" s="308"/>
    </row>
    <row r="9090" spans="34:38" ht="14.4">
      <c r="AH9090" s="306"/>
      <c r="AI9090" s="305"/>
      <c r="AJ9090" s="305"/>
      <c r="AK9090" s="307"/>
      <c r="AL9090" s="308"/>
    </row>
    <row r="9091" spans="34:38" ht="14.4">
      <c r="AH9091" s="306"/>
      <c r="AI9091" s="305"/>
      <c r="AJ9091" s="305"/>
      <c r="AK9091" s="307"/>
      <c r="AL9091" s="308"/>
    </row>
    <row r="9092" spans="34:38" ht="14.4">
      <c r="AH9092" s="306"/>
      <c r="AI9092" s="305"/>
      <c r="AJ9092" s="305"/>
      <c r="AK9092" s="307"/>
      <c r="AL9092" s="308"/>
    </row>
    <row r="9093" spans="34:38" ht="14.4">
      <c r="AH9093" s="306"/>
      <c r="AI9093" s="305"/>
      <c r="AJ9093" s="305"/>
      <c r="AK9093" s="307"/>
      <c r="AL9093" s="308"/>
    </row>
    <row r="9094" spans="34:38" ht="14.4">
      <c r="AH9094" s="306"/>
      <c r="AI9094" s="305"/>
      <c r="AJ9094" s="305"/>
      <c r="AK9094" s="307"/>
      <c r="AL9094" s="308"/>
    </row>
    <row r="9095" spans="34:38" ht="14.4">
      <c r="AH9095" s="306"/>
      <c r="AI9095" s="305"/>
      <c r="AJ9095" s="305"/>
      <c r="AK9095" s="307"/>
      <c r="AL9095" s="308"/>
    </row>
    <row r="9096" spans="34:38" ht="14.4">
      <c r="AH9096" s="306"/>
      <c r="AI9096" s="305"/>
      <c r="AJ9096" s="305"/>
      <c r="AK9096" s="307"/>
      <c r="AL9096" s="308"/>
    </row>
    <row r="9097" spans="34:38" ht="14.4">
      <c r="AH9097" s="306"/>
      <c r="AI9097" s="305"/>
      <c r="AJ9097" s="305"/>
      <c r="AK9097" s="307"/>
      <c r="AL9097" s="308"/>
    </row>
    <row r="9098" spans="34:38" ht="14.4">
      <c r="AH9098" s="306"/>
      <c r="AI9098" s="305"/>
      <c r="AJ9098" s="305"/>
      <c r="AK9098" s="307"/>
      <c r="AL9098" s="308"/>
    </row>
    <row r="9099" spans="34:38" ht="14.4">
      <c r="AH9099" s="306"/>
      <c r="AI9099" s="305"/>
      <c r="AJ9099" s="305"/>
      <c r="AK9099" s="307"/>
      <c r="AL9099" s="308"/>
    </row>
    <row r="9100" spans="34:38" ht="14.4">
      <c r="AH9100" s="306"/>
      <c r="AI9100" s="305"/>
      <c r="AJ9100" s="305"/>
      <c r="AK9100" s="307"/>
      <c r="AL9100" s="308"/>
    </row>
    <row r="9101" spans="34:38" ht="14.4">
      <c r="AH9101" s="306"/>
      <c r="AI9101" s="305"/>
      <c r="AJ9101" s="305"/>
      <c r="AK9101" s="307"/>
      <c r="AL9101" s="308"/>
    </row>
    <row r="9102" spans="34:38" ht="14.4">
      <c r="AH9102" s="306"/>
      <c r="AI9102" s="305"/>
      <c r="AJ9102" s="305"/>
      <c r="AK9102" s="307"/>
      <c r="AL9102" s="308"/>
    </row>
    <row r="9103" spans="34:38" ht="14.4">
      <c r="AH9103" s="306"/>
      <c r="AI9103" s="305"/>
      <c r="AJ9103" s="305"/>
      <c r="AK9103" s="307"/>
      <c r="AL9103" s="308"/>
    </row>
    <row r="9104" spans="34:38" ht="14.4">
      <c r="AH9104" s="306"/>
      <c r="AI9104" s="305"/>
      <c r="AJ9104" s="305"/>
      <c r="AK9104" s="307"/>
      <c r="AL9104" s="308"/>
    </row>
    <row r="9105" spans="34:38" ht="14.4">
      <c r="AH9105" s="306"/>
      <c r="AI9105" s="305"/>
      <c r="AJ9105" s="305"/>
      <c r="AK9105" s="307"/>
      <c r="AL9105" s="308"/>
    </row>
    <row r="9106" spans="34:38" ht="14.4">
      <c r="AH9106" s="306"/>
      <c r="AI9106" s="305"/>
      <c r="AJ9106" s="305"/>
      <c r="AK9106" s="307"/>
      <c r="AL9106" s="308"/>
    </row>
    <row r="9107" spans="34:38" ht="14.4">
      <c r="AH9107" s="306"/>
      <c r="AI9107" s="305"/>
      <c r="AJ9107" s="305"/>
      <c r="AK9107" s="307"/>
      <c r="AL9107" s="308"/>
    </row>
    <row r="9108" spans="34:38" ht="14.4">
      <c r="AH9108" s="306"/>
      <c r="AI9108" s="305"/>
      <c r="AJ9108" s="305"/>
      <c r="AK9108" s="307"/>
      <c r="AL9108" s="308"/>
    </row>
    <row r="9109" spans="34:38" ht="14.4">
      <c r="AH9109" s="306"/>
      <c r="AI9109" s="305"/>
      <c r="AJ9109" s="305"/>
      <c r="AK9109" s="307"/>
      <c r="AL9109" s="308"/>
    </row>
    <row r="9110" spans="34:38" ht="14.4">
      <c r="AH9110" s="306"/>
      <c r="AI9110" s="305"/>
      <c r="AJ9110" s="305"/>
      <c r="AK9110" s="307"/>
      <c r="AL9110" s="308"/>
    </row>
    <row r="9111" spans="34:38" ht="14.4">
      <c r="AH9111" s="306"/>
      <c r="AI9111" s="305"/>
      <c r="AJ9111" s="305"/>
      <c r="AK9111" s="307"/>
      <c r="AL9111" s="308"/>
    </row>
    <row r="9112" spans="34:38" ht="14.4">
      <c r="AH9112" s="306"/>
      <c r="AI9112" s="305"/>
      <c r="AJ9112" s="305"/>
      <c r="AK9112" s="307"/>
      <c r="AL9112" s="308"/>
    </row>
    <row r="9113" spans="34:38" ht="14.4">
      <c r="AH9113" s="306"/>
      <c r="AI9113" s="305"/>
      <c r="AJ9113" s="305"/>
      <c r="AK9113" s="307"/>
      <c r="AL9113" s="308"/>
    </row>
    <row r="9114" spans="34:38" ht="14.4">
      <c r="AH9114" s="306"/>
      <c r="AI9114" s="305"/>
      <c r="AJ9114" s="305"/>
      <c r="AK9114" s="307"/>
      <c r="AL9114" s="308"/>
    </row>
    <row r="9115" spans="34:38" ht="14.4">
      <c r="AH9115" s="306"/>
      <c r="AI9115" s="305"/>
      <c r="AJ9115" s="305"/>
      <c r="AK9115" s="307"/>
      <c r="AL9115" s="308"/>
    </row>
    <row r="9116" spans="34:38" ht="14.4">
      <c r="AH9116" s="306"/>
      <c r="AI9116" s="305"/>
      <c r="AJ9116" s="305"/>
      <c r="AK9116" s="307"/>
      <c r="AL9116" s="308"/>
    </row>
    <row r="9117" spans="34:38" ht="14.4">
      <c r="AH9117" s="306"/>
      <c r="AI9117" s="305"/>
      <c r="AJ9117" s="305"/>
      <c r="AK9117" s="307"/>
      <c r="AL9117" s="308"/>
    </row>
    <row r="9118" spans="34:38" ht="14.4">
      <c r="AH9118" s="306"/>
      <c r="AI9118" s="305"/>
      <c r="AJ9118" s="305"/>
      <c r="AK9118" s="307"/>
      <c r="AL9118" s="308"/>
    </row>
    <row r="9119" spans="34:38" ht="14.4">
      <c r="AH9119" s="306"/>
      <c r="AI9119" s="305"/>
      <c r="AJ9119" s="305"/>
      <c r="AK9119" s="307"/>
      <c r="AL9119" s="308"/>
    </row>
    <row r="9120" spans="34:38" ht="14.4">
      <c r="AH9120" s="306"/>
      <c r="AI9120" s="305"/>
      <c r="AJ9120" s="305"/>
      <c r="AK9120" s="307"/>
      <c r="AL9120" s="308"/>
    </row>
    <row r="9121" spans="34:38" ht="14.4">
      <c r="AH9121" s="306"/>
      <c r="AI9121" s="305"/>
      <c r="AJ9121" s="305"/>
      <c r="AK9121" s="307"/>
      <c r="AL9121" s="308"/>
    </row>
    <row r="9122" spans="34:38" ht="14.4">
      <c r="AH9122" s="306"/>
      <c r="AI9122" s="305"/>
      <c r="AJ9122" s="305"/>
      <c r="AK9122" s="307"/>
      <c r="AL9122" s="308"/>
    </row>
    <row r="9123" spans="34:38" ht="14.4">
      <c r="AH9123" s="306"/>
      <c r="AI9123" s="305"/>
      <c r="AJ9123" s="305"/>
      <c r="AK9123" s="307"/>
      <c r="AL9123" s="308"/>
    </row>
    <row r="9124" spans="34:38" ht="14.4">
      <c r="AH9124" s="306"/>
      <c r="AI9124" s="305"/>
      <c r="AJ9124" s="305"/>
      <c r="AK9124" s="307"/>
      <c r="AL9124" s="308"/>
    </row>
    <row r="9125" spans="34:38" ht="14.4">
      <c r="AH9125" s="306"/>
      <c r="AI9125" s="305"/>
      <c r="AJ9125" s="305"/>
      <c r="AK9125" s="307"/>
      <c r="AL9125" s="308"/>
    </row>
    <row r="9126" spans="34:38" ht="14.4">
      <c r="AH9126" s="306"/>
      <c r="AI9126" s="305"/>
      <c r="AJ9126" s="305"/>
      <c r="AK9126" s="307"/>
      <c r="AL9126" s="308"/>
    </row>
    <row r="9127" spans="34:38" ht="14.4">
      <c r="AH9127" s="306"/>
      <c r="AI9127" s="305"/>
      <c r="AJ9127" s="305"/>
      <c r="AK9127" s="307"/>
      <c r="AL9127" s="308"/>
    </row>
    <row r="9128" spans="34:38" ht="14.4">
      <c r="AH9128" s="306"/>
      <c r="AI9128" s="305"/>
      <c r="AJ9128" s="305"/>
      <c r="AK9128" s="307"/>
      <c r="AL9128" s="308"/>
    </row>
    <row r="9129" spans="34:38" ht="14.4">
      <c r="AH9129" s="306"/>
      <c r="AI9129" s="305"/>
      <c r="AJ9129" s="305"/>
      <c r="AK9129" s="307"/>
      <c r="AL9129" s="308"/>
    </row>
    <row r="9130" spans="34:38" ht="14.4">
      <c r="AH9130" s="306"/>
      <c r="AI9130" s="305"/>
      <c r="AJ9130" s="305"/>
      <c r="AK9130" s="307"/>
      <c r="AL9130" s="308"/>
    </row>
    <row r="9131" spans="34:38" ht="14.4">
      <c r="AH9131" s="306"/>
      <c r="AI9131" s="305"/>
      <c r="AJ9131" s="305"/>
      <c r="AK9131" s="307"/>
      <c r="AL9131" s="308"/>
    </row>
    <row r="9132" spans="34:38" ht="14.4">
      <c r="AH9132" s="306"/>
      <c r="AI9132" s="305"/>
      <c r="AJ9132" s="305"/>
      <c r="AK9132" s="307"/>
      <c r="AL9132" s="308"/>
    </row>
    <row r="9133" spans="34:38" ht="14.4">
      <c r="AH9133" s="306"/>
      <c r="AI9133" s="305"/>
      <c r="AJ9133" s="305"/>
      <c r="AK9133" s="307"/>
      <c r="AL9133" s="308"/>
    </row>
    <row r="9134" spans="34:38" ht="14.4">
      <c r="AH9134" s="306"/>
      <c r="AI9134" s="305"/>
      <c r="AJ9134" s="305"/>
      <c r="AK9134" s="307"/>
      <c r="AL9134" s="308"/>
    </row>
    <row r="9135" spans="34:38" ht="14.4">
      <c r="AH9135" s="306"/>
      <c r="AI9135" s="305"/>
      <c r="AJ9135" s="305"/>
      <c r="AK9135" s="307"/>
      <c r="AL9135" s="308"/>
    </row>
    <row r="9136" spans="34:38" ht="14.4">
      <c r="AH9136" s="306"/>
      <c r="AI9136" s="305"/>
      <c r="AJ9136" s="305"/>
      <c r="AK9136" s="307"/>
      <c r="AL9136" s="308"/>
    </row>
    <row r="9137" spans="34:38" ht="14.4">
      <c r="AH9137" s="306"/>
      <c r="AI9137" s="305"/>
      <c r="AJ9137" s="305"/>
      <c r="AK9137" s="307"/>
      <c r="AL9137" s="308"/>
    </row>
    <row r="9138" spans="34:38" ht="14.4">
      <c r="AH9138" s="306"/>
      <c r="AI9138" s="305"/>
      <c r="AJ9138" s="305"/>
      <c r="AK9138" s="307"/>
      <c r="AL9138" s="308"/>
    </row>
    <row r="9139" spans="34:38" ht="14.4">
      <c r="AH9139" s="306"/>
      <c r="AI9139" s="305"/>
      <c r="AJ9139" s="305"/>
      <c r="AK9139" s="307"/>
      <c r="AL9139" s="308"/>
    </row>
    <row r="9140" spans="34:38" ht="14.4">
      <c r="AH9140" s="306"/>
      <c r="AI9140" s="305"/>
      <c r="AJ9140" s="305"/>
      <c r="AK9140" s="307"/>
      <c r="AL9140" s="308"/>
    </row>
    <row r="9141" spans="34:38" ht="14.4">
      <c r="AH9141" s="306"/>
      <c r="AI9141" s="305"/>
      <c r="AJ9141" s="305"/>
      <c r="AK9141" s="307"/>
      <c r="AL9141" s="308"/>
    </row>
    <row r="9142" spans="34:38" ht="14.4">
      <c r="AH9142" s="306"/>
      <c r="AI9142" s="305"/>
      <c r="AJ9142" s="305"/>
      <c r="AK9142" s="307"/>
      <c r="AL9142" s="308"/>
    </row>
    <row r="9143" spans="34:38" ht="14.4">
      <c r="AH9143" s="306"/>
      <c r="AI9143" s="305"/>
      <c r="AJ9143" s="305"/>
      <c r="AK9143" s="307"/>
      <c r="AL9143" s="308"/>
    </row>
    <row r="9144" spans="34:38" ht="14.4">
      <c r="AH9144" s="306"/>
      <c r="AI9144" s="305"/>
      <c r="AJ9144" s="305"/>
      <c r="AK9144" s="307"/>
      <c r="AL9144" s="308"/>
    </row>
    <row r="9145" spans="34:38" ht="14.4">
      <c r="AH9145" s="306"/>
      <c r="AI9145" s="305"/>
      <c r="AJ9145" s="305"/>
      <c r="AK9145" s="307"/>
      <c r="AL9145" s="308"/>
    </row>
    <row r="9146" spans="34:38" ht="14.4">
      <c r="AH9146" s="306"/>
      <c r="AI9146" s="305"/>
      <c r="AJ9146" s="305"/>
      <c r="AK9146" s="307"/>
      <c r="AL9146" s="308"/>
    </row>
    <row r="9147" spans="34:38" ht="14.4">
      <c r="AH9147" s="306"/>
      <c r="AI9147" s="305"/>
      <c r="AJ9147" s="305"/>
      <c r="AK9147" s="307"/>
      <c r="AL9147" s="308"/>
    </row>
    <row r="9148" spans="34:38" ht="14.4">
      <c r="AH9148" s="306"/>
      <c r="AI9148" s="305"/>
      <c r="AJ9148" s="305"/>
      <c r="AK9148" s="307"/>
      <c r="AL9148" s="308"/>
    </row>
    <row r="9149" spans="34:38" ht="14.4">
      <c r="AH9149" s="306"/>
      <c r="AI9149" s="305"/>
      <c r="AJ9149" s="305"/>
      <c r="AK9149" s="307"/>
      <c r="AL9149" s="308"/>
    </row>
    <row r="9150" spans="34:38" ht="14.4">
      <c r="AH9150" s="306"/>
      <c r="AI9150" s="305"/>
      <c r="AJ9150" s="305"/>
      <c r="AK9150" s="307"/>
      <c r="AL9150" s="308"/>
    </row>
    <row r="9151" spans="34:38" ht="14.4">
      <c r="AH9151" s="306"/>
      <c r="AI9151" s="305"/>
      <c r="AJ9151" s="305"/>
      <c r="AK9151" s="307"/>
      <c r="AL9151" s="308"/>
    </row>
    <row r="9152" spans="34:38" ht="14.4">
      <c r="AH9152" s="306"/>
      <c r="AI9152" s="305"/>
      <c r="AJ9152" s="305"/>
      <c r="AK9152" s="307"/>
      <c r="AL9152" s="308"/>
    </row>
    <row r="9153" spans="34:38" ht="14.4">
      <c r="AH9153" s="306"/>
      <c r="AI9153" s="305"/>
      <c r="AJ9153" s="305"/>
      <c r="AK9153" s="307"/>
      <c r="AL9153" s="308"/>
    </row>
    <row r="9154" spans="34:38" ht="14.4">
      <c r="AH9154" s="306"/>
      <c r="AI9154" s="305"/>
      <c r="AJ9154" s="305"/>
      <c r="AK9154" s="307"/>
      <c r="AL9154" s="308"/>
    </row>
    <row r="9155" spans="34:38" ht="14.4">
      <c r="AH9155" s="306"/>
      <c r="AI9155" s="305"/>
      <c r="AJ9155" s="305"/>
      <c r="AK9155" s="307"/>
      <c r="AL9155" s="308"/>
    </row>
    <row r="9156" spans="34:38" ht="14.4">
      <c r="AH9156" s="306"/>
      <c r="AI9156" s="305"/>
      <c r="AJ9156" s="305"/>
      <c r="AK9156" s="307"/>
      <c r="AL9156" s="308"/>
    </row>
    <row r="9157" spans="34:38" ht="14.4">
      <c r="AH9157" s="306"/>
      <c r="AI9157" s="305"/>
      <c r="AJ9157" s="305"/>
      <c r="AK9157" s="307"/>
      <c r="AL9157" s="308"/>
    </row>
    <row r="9158" spans="34:38" ht="14.4">
      <c r="AH9158" s="306"/>
      <c r="AI9158" s="305"/>
      <c r="AJ9158" s="305"/>
      <c r="AK9158" s="307"/>
      <c r="AL9158" s="308"/>
    </row>
    <row r="9159" spans="34:38" ht="14.4">
      <c r="AH9159" s="306"/>
      <c r="AI9159" s="305"/>
      <c r="AJ9159" s="305"/>
      <c r="AK9159" s="307"/>
      <c r="AL9159" s="308"/>
    </row>
    <row r="9160" spans="34:38" ht="14.4">
      <c r="AH9160" s="306"/>
      <c r="AI9160" s="305"/>
      <c r="AJ9160" s="305"/>
      <c r="AK9160" s="307"/>
      <c r="AL9160" s="308"/>
    </row>
    <row r="9161" spans="34:38" ht="14.4">
      <c r="AH9161" s="306"/>
      <c r="AI9161" s="305"/>
      <c r="AJ9161" s="305"/>
      <c r="AK9161" s="307"/>
      <c r="AL9161" s="308"/>
    </row>
    <row r="9162" spans="34:38" ht="14.4">
      <c r="AH9162" s="306"/>
      <c r="AI9162" s="305"/>
      <c r="AJ9162" s="305"/>
      <c r="AK9162" s="307"/>
      <c r="AL9162" s="308"/>
    </row>
    <row r="9163" spans="34:38" ht="14.4">
      <c r="AH9163" s="306"/>
      <c r="AI9163" s="305"/>
      <c r="AJ9163" s="305"/>
      <c r="AK9163" s="307"/>
      <c r="AL9163" s="308"/>
    </row>
    <row r="9164" spans="34:38" ht="14.4">
      <c r="AH9164" s="306"/>
      <c r="AI9164" s="305"/>
      <c r="AJ9164" s="305"/>
      <c r="AK9164" s="307"/>
      <c r="AL9164" s="308"/>
    </row>
    <row r="9165" spans="34:38" ht="14.4">
      <c r="AH9165" s="306"/>
      <c r="AI9165" s="305"/>
      <c r="AJ9165" s="305"/>
      <c r="AK9165" s="307"/>
      <c r="AL9165" s="308"/>
    </row>
    <row r="9166" spans="34:38" ht="14.4">
      <c r="AH9166" s="306"/>
      <c r="AI9166" s="305"/>
      <c r="AJ9166" s="305"/>
      <c r="AK9166" s="307"/>
      <c r="AL9166" s="308"/>
    </row>
    <row r="9167" spans="34:38" ht="14.4">
      <c r="AH9167" s="306"/>
      <c r="AI9167" s="305"/>
      <c r="AJ9167" s="305"/>
      <c r="AK9167" s="307"/>
      <c r="AL9167" s="308"/>
    </row>
    <row r="9168" spans="34:38" ht="14.4">
      <c r="AH9168" s="306"/>
      <c r="AI9168" s="305"/>
      <c r="AJ9168" s="305"/>
      <c r="AK9168" s="307"/>
      <c r="AL9168" s="308"/>
    </row>
    <row r="9169" spans="34:38" ht="14.4">
      <c r="AH9169" s="306"/>
      <c r="AI9169" s="305"/>
      <c r="AJ9169" s="305"/>
      <c r="AK9169" s="307"/>
      <c r="AL9169" s="308"/>
    </row>
    <row r="9170" spans="34:38" ht="14.4">
      <c r="AH9170" s="306"/>
      <c r="AI9170" s="305"/>
      <c r="AJ9170" s="305"/>
      <c r="AK9170" s="307"/>
      <c r="AL9170" s="308"/>
    </row>
    <row r="9171" spans="34:38" ht="14.4">
      <c r="AH9171" s="306"/>
      <c r="AI9171" s="305"/>
      <c r="AJ9171" s="305"/>
      <c r="AK9171" s="307"/>
      <c r="AL9171" s="308"/>
    </row>
    <row r="9172" spans="34:38" ht="14.4">
      <c r="AH9172" s="306"/>
      <c r="AI9172" s="305"/>
      <c r="AJ9172" s="305"/>
      <c r="AK9172" s="307"/>
      <c r="AL9172" s="308"/>
    </row>
    <row r="9173" spans="34:38" ht="14.4">
      <c r="AH9173" s="306"/>
      <c r="AI9173" s="305"/>
      <c r="AJ9173" s="305"/>
      <c r="AK9173" s="307"/>
      <c r="AL9173" s="308"/>
    </row>
    <row r="9174" spans="34:38" ht="14.4">
      <c r="AH9174" s="306"/>
      <c r="AI9174" s="305"/>
      <c r="AJ9174" s="305"/>
      <c r="AK9174" s="307"/>
      <c r="AL9174" s="308"/>
    </row>
    <row r="9175" spans="34:38" ht="14.4">
      <c r="AH9175" s="306"/>
      <c r="AI9175" s="305"/>
      <c r="AJ9175" s="305"/>
      <c r="AK9175" s="307"/>
      <c r="AL9175" s="308"/>
    </row>
    <row r="9176" spans="34:38" ht="14.4">
      <c r="AH9176" s="306"/>
      <c r="AI9176" s="305"/>
      <c r="AJ9176" s="305"/>
      <c r="AK9176" s="307"/>
      <c r="AL9176" s="308"/>
    </row>
    <row r="9177" spans="34:38" ht="14.4">
      <c r="AH9177" s="306"/>
      <c r="AI9177" s="305"/>
      <c r="AJ9177" s="305"/>
      <c r="AK9177" s="307"/>
      <c r="AL9177" s="308"/>
    </row>
    <row r="9178" spans="34:38" ht="14.4">
      <c r="AH9178" s="306"/>
      <c r="AI9178" s="305"/>
      <c r="AJ9178" s="305"/>
      <c r="AK9178" s="307"/>
      <c r="AL9178" s="308"/>
    </row>
    <row r="9179" spans="34:38" ht="14.4">
      <c r="AH9179" s="306"/>
      <c r="AI9179" s="305"/>
      <c r="AJ9179" s="305"/>
      <c r="AK9179" s="307"/>
      <c r="AL9179" s="308"/>
    </row>
    <row r="9180" spans="34:38" ht="14.4">
      <c r="AH9180" s="306"/>
      <c r="AI9180" s="305"/>
      <c r="AJ9180" s="305"/>
      <c r="AK9180" s="307"/>
      <c r="AL9180" s="308"/>
    </row>
    <row r="9181" spans="34:38" ht="14.4">
      <c r="AH9181" s="306"/>
      <c r="AI9181" s="305"/>
      <c r="AJ9181" s="305"/>
      <c r="AK9181" s="307"/>
      <c r="AL9181" s="308"/>
    </row>
    <row r="9182" spans="34:38" ht="14.4">
      <c r="AH9182" s="306"/>
      <c r="AI9182" s="305"/>
      <c r="AJ9182" s="305"/>
      <c r="AK9182" s="307"/>
      <c r="AL9182" s="308"/>
    </row>
    <row r="9183" spans="34:38" ht="14.4">
      <c r="AH9183" s="306"/>
      <c r="AI9183" s="305"/>
      <c r="AJ9183" s="305"/>
      <c r="AK9183" s="307"/>
      <c r="AL9183" s="308"/>
    </row>
    <row r="9184" spans="34:38" ht="14.4">
      <c r="AH9184" s="306"/>
      <c r="AI9184" s="305"/>
      <c r="AJ9184" s="305"/>
      <c r="AK9184" s="307"/>
      <c r="AL9184" s="308"/>
    </row>
    <row r="9185" spans="34:38" ht="14.4">
      <c r="AH9185" s="306"/>
      <c r="AI9185" s="305"/>
      <c r="AJ9185" s="305"/>
      <c r="AK9185" s="307"/>
      <c r="AL9185" s="308"/>
    </row>
    <row r="9186" spans="34:38" ht="14.4">
      <c r="AH9186" s="306"/>
      <c r="AI9186" s="305"/>
      <c r="AJ9186" s="305"/>
      <c r="AK9186" s="307"/>
      <c r="AL9186" s="308"/>
    </row>
    <row r="9187" spans="34:38" ht="14.4">
      <c r="AH9187" s="306"/>
      <c r="AI9187" s="305"/>
      <c r="AJ9187" s="305"/>
      <c r="AK9187" s="307"/>
      <c r="AL9187" s="308"/>
    </row>
    <row r="9188" spans="34:38" ht="14.4">
      <c r="AH9188" s="306"/>
      <c r="AI9188" s="305"/>
      <c r="AJ9188" s="305"/>
      <c r="AK9188" s="307"/>
      <c r="AL9188" s="308"/>
    </row>
    <row r="9189" spans="34:38" ht="14.4">
      <c r="AH9189" s="306"/>
      <c r="AI9189" s="305"/>
      <c r="AJ9189" s="305"/>
      <c r="AK9189" s="307"/>
      <c r="AL9189" s="308"/>
    </row>
    <row r="9190" spans="34:38" ht="14.4">
      <c r="AH9190" s="306"/>
      <c r="AI9190" s="305"/>
      <c r="AJ9190" s="305"/>
      <c r="AK9190" s="307"/>
      <c r="AL9190" s="308"/>
    </row>
    <row r="9191" spans="34:38" ht="14.4">
      <c r="AH9191" s="306"/>
      <c r="AI9191" s="305"/>
      <c r="AJ9191" s="305"/>
      <c r="AK9191" s="307"/>
      <c r="AL9191" s="308"/>
    </row>
    <row r="9192" spans="34:38" ht="14.4">
      <c r="AH9192" s="306"/>
      <c r="AI9192" s="305"/>
      <c r="AJ9192" s="305"/>
      <c r="AK9192" s="307"/>
      <c r="AL9192" s="308"/>
    </row>
    <row r="9193" spans="34:38" ht="14.4">
      <c r="AH9193" s="306"/>
      <c r="AI9193" s="305"/>
      <c r="AJ9193" s="305"/>
      <c r="AK9193" s="307"/>
      <c r="AL9193" s="308"/>
    </row>
    <row r="9194" spans="34:38" ht="14.4">
      <c r="AH9194" s="306"/>
      <c r="AI9194" s="305"/>
      <c r="AJ9194" s="305"/>
      <c r="AK9194" s="307"/>
      <c r="AL9194" s="308"/>
    </row>
    <row r="9195" spans="34:38" ht="14.4">
      <c r="AH9195" s="306"/>
      <c r="AI9195" s="305"/>
      <c r="AJ9195" s="305"/>
      <c r="AK9195" s="307"/>
      <c r="AL9195" s="308"/>
    </row>
    <row r="9196" spans="34:38" ht="14.4">
      <c r="AH9196" s="306"/>
      <c r="AI9196" s="305"/>
      <c r="AJ9196" s="305"/>
      <c r="AK9196" s="307"/>
      <c r="AL9196" s="308"/>
    </row>
    <row r="9197" spans="34:38" ht="14.4">
      <c r="AH9197" s="306"/>
      <c r="AI9197" s="305"/>
      <c r="AJ9197" s="305"/>
      <c r="AK9197" s="307"/>
      <c r="AL9197" s="308"/>
    </row>
    <row r="9198" spans="34:38" ht="14.4">
      <c r="AH9198" s="306"/>
      <c r="AI9198" s="305"/>
      <c r="AJ9198" s="305"/>
      <c r="AK9198" s="307"/>
      <c r="AL9198" s="308"/>
    </row>
    <row r="9199" spans="34:38" ht="14.4">
      <c r="AH9199" s="306"/>
      <c r="AI9199" s="305"/>
      <c r="AJ9199" s="305"/>
      <c r="AK9199" s="307"/>
      <c r="AL9199" s="308"/>
    </row>
    <row r="9200" spans="34:38" ht="14.4">
      <c r="AH9200" s="306"/>
      <c r="AI9200" s="305"/>
      <c r="AJ9200" s="305"/>
      <c r="AK9200" s="307"/>
      <c r="AL9200" s="308"/>
    </row>
    <row r="9201" spans="34:38" ht="14.4">
      <c r="AH9201" s="306"/>
      <c r="AI9201" s="305"/>
      <c r="AJ9201" s="305"/>
      <c r="AK9201" s="307"/>
      <c r="AL9201" s="308"/>
    </row>
    <row r="9202" spans="34:38" ht="14.4">
      <c r="AH9202" s="306"/>
      <c r="AI9202" s="305"/>
      <c r="AJ9202" s="305"/>
      <c r="AK9202" s="307"/>
      <c r="AL9202" s="308"/>
    </row>
    <row r="9203" spans="34:38" ht="14.4">
      <c r="AH9203" s="306"/>
      <c r="AI9203" s="305"/>
      <c r="AJ9203" s="305"/>
      <c r="AK9203" s="307"/>
      <c r="AL9203" s="308"/>
    </row>
    <row r="9204" spans="34:38" ht="14.4">
      <c r="AH9204" s="306"/>
      <c r="AI9204" s="305"/>
      <c r="AJ9204" s="305"/>
      <c r="AK9204" s="307"/>
      <c r="AL9204" s="308"/>
    </row>
    <row r="9205" spans="34:38" ht="14.4">
      <c r="AH9205" s="306"/>
      <c r="AI9205" s="305"/>
      <c r="AJ9205" s="305"/>
      <c r="AK9205" s="307"/>
      <c r="AL9205" s="308"/>
    </row>
    <row r="9206" spans="34:38" ht="14.4">
      <c r="AH9206" s="306"/>
      <c r="AI9206" s="305"/>
      <c r="AJ9206" s="305"/>
      <c r="AK9206" s="307"/>
      <c r="AL9206" s="308"/>
    </row>
    <row r="9207" spans="34:38" ht="14.4">
      <c r="AH9207" s="306"/>
      <c r="AI9207" s="305"/>
      <c r="AJ9207" s="305"/>
      <c r="AK9207" s="307"/>
      <c r="AL9207" s="308"/>
    </row>
    <row r="9208" spans="34:38" ht="14.4">
      <c r="AH9208" s="306"/>
      <c r="AI9208" s="305"/>
      <c r="AJ9208" s="305"/>
      <c r="AK9208" s="307"/>
      <c r="AL9208" s="308"/>
    </row>
    <row r="9209" spans="34:38" ht="14.4">
      <c r="AH9209" s="306"/>
      <c r="AI9209" s="305"/>
      <c r="AJ9209" s="305"/>
      <c r="AK9209" s="307"/>
      <c r="AL9209" s="308"/>
    </row>
    <row r="9210" spans="34:38" ht="14.4">
      <c r="AH9210" s="306"/>
      <c r="AI9210" s="305"/>
      <c r="AJ9210" s="305"/>
      <c r="AK9210" s="307"/>
      <c r="AL9210" s="308"/>
    </row>
    <row r="9211" spans="34:38" ht="14.4">
      <c r="AH9211" s="306"/>
      <c r="AI9211" s="305"/>
      <c r="AJ9211" s="305"/>
      <c r="AK9211" s="307"/>
      <c r="AL9211" s="308"/>
    </row>
    <row r="9212" spans="34:38" ht="14.4">
      <c r="AH9212" s="306"/>
      <c r="AI9212" s="305"/>
      <c r="AJ9212" s="305"/>
      <c r="AK9212" s="307"/>
      <c r="AL9212" s="308"/>
    </row>
    <row r="9213" spans="34:38" ht="14.4">
      <c r="AH9213" s="306"/>
      <c r="AI9213" s="305"/>
      <c r="AJ9213" s="305"/>
      <c r="AK9213" s="307"/>
      <c r="AL9213" s="308"/>
    </row>
    <row r="9214" spans="34:38" ht="14.4">
      <c r="AH9214" s="306"/>
      <c r="AI9214" s="305"/>
      <c r="AJ9214" s="305"/>
      <c r="AK9214" s="307"/>
      <c r="AL9214" s="308"/>
    </row>
    <row r="9215" spans="34:38" ht="14.4">
      <c r="AH9215" s="306"/>
      <c r="AI9215" s="305"/>
      <c r="AJ9215" s="305"/>
      <c r="AK9215" s="307"/>
      <c r="AL9215" s="308"/>
    </row>
    <row r="9216" spans="34:38" ht="14.4">
      <c r="AH9216" s="306"/>
      <c r="AI9216" s="305"/>
      <c r="AJ9216" s="305"/>
      <c r="AK9216" s="307"/>
      <c r="AL9216" s="308"/>
    </row>
    <row r="9217" spans="34:38" ht="14.4">
      <c r="AH9217" s="306"/>
      <c r="AI9217" s="305"/>
      <c r="AJ9217" s="305"/>
      <c r="AK9217" s="307"/>
      <c r="AL9217" s="308"/>
    </row>
    <row r="9218" spans="34:38" ht="14.4">
      <c r="AH9218" s="306"/>
      <c r="AI9218" s="305"/>
      <c r="AJ9218" s="305"/>
      <c r="AK9218" s="307"/>
      <c r="AL9218" s="308"/>
    </row>
    <row r="9219" spans="34:38" ht="14.4">
      <c r="AH9219" s="306"/>
      <c r="AI9219" s="305"/>
      <c r="AJ9219" s="305"/>
      <c r="AK9219" s="307"/>
      <c r="AL9219" s="308"/>
    </row>
    <row r="9220" spans="34:38" ht="14.4">
      <c r="AH9220" s="306"/>
      <c r="AI9220" s="305"/>
      <c r="AJ9220" s="305"/>
      <c r="AK9220" s="307"/>
      <c r="AL9220" s="308"/>
    </row>
    <row r="9221" spans="34:38" ht="14.4">
      <c r="AH9221" s="306"/>
      <c r="AI9221" s="305"/>
      <c r="AJ9221" s="305"/>
      <c r="AK9221" s="307"/>
      <c r="AL9221" s="308"/>
    </row>
    <row r="9222" spans="34:38" ht="14.4">
      <c r="AH9222" s="306"/>
      <c r="AI9222" s="305"/>
      <c r="AJ9222" s="305"/>
      <c r="AK9222" s="307"/>
      <c r="AL9222" s="308"/>
    </row>
    <row r="9223" spans="34:38" ht="14.4">
      <c r="AH9223" s="306"/>
      <c r="AI9223" s="305"/>
      <c r="AJ9223" s="305"/>
      <c r="AK9223" s="307"/>
      <c r="AL9223" s="308"/>
    </row>
    <row r="9224" spans="34:38" ht="14.4">
      <c r="AH9224" s="306"/>
      <c r="AI9224" s="305"/>
      <c r="AJ9224" s="305"/>
      <c r="AK9224" s="307"/>
      <c r="AL9224" s="308"/>
    </row>
    <row r="9225" spans="34:38" ht="14.4">
      <c r="AH9225" s="306"/>
      <c r="AI9225" s="305"/>
      <c r="AJ9225" s="305"/>
      <c r="AK9225" s="307"/>
      <c r="AL9225" s="308"/>
    </row>
    <row r="9226" spans="34:38" ht="14.4">
      <c r="AH9226" s="306"/>
      <c r="AI9226" s="305"/>
      <c r="AJ9226" s="305"/>
      <c r="AK9226" s="307"/>
      <c r="AL9226" s="308"/>
    </row>
    <row r="9227" spans="34:38" ht="14.4">
      <c r="AH9227" s="306"/>
      <c r="AI9227" s="305"/>
      <c r="AJ9227" s="305"/>
      <c r="AK9227" s="307"/>
      <c r="AL9227" s="308"/>
    </row>
    <row r="9228" spans="34:38" ht="14.4">
      <c r="AH9228" s="306"/>
      <c r="AI9228" s="305"/>
      <c r="AJ9228" s="305"/>
      <c r="AK9228" s="307"/>
      <c r="AL9228" s="308"/>
    </row>
    <row r="9229" spans="34:38" ht="14.4">
      <c r="AH9229" s="306"/>
      <c r="AI9229" s="305"/>
      <c r="AJ9229" s="305"/>
      <c r="AK9229" s="307"/>
      <c r="AL9229" s="308"/>
    </row>
    <row r="9230" spans="34:38" ht="14.4">
      <c r="AH9230" s="306"/>
      <c r="AI9230" s="305"/>
      <c r="AJ9230" s="305"/>
      <c r="AK9230" s="307"/>
      <c r="AL9230" s="308"/>
    </row>
    <row r="9231" spans="34:38" ht="14.4">
      <c r="AH9231" s="306"/>
      <c r="AI9231" s="305"/>
      <c r="AJ9231" s="305"/>
      <c r="AK9231" s="307"/>
      <c r="AL9231" s="308"/>
    </row>
    <row r="9232" spans="34:38" ht="14.4">
      <c r="AH9232" s="306"/>
      <c r="AI9232" s="305"/>
      <c r="AJ9232" s="305"/>
      <c r="AK9232" s="307"/>
      <c r="AL9232" s="308"/>
    </row>
    <row r="9233" spans="34:38" ht="14.4">
      <c r="AH9233" s="306"/>
      <c r="AI9233" s="305"/>
      <c r="AJ9233" s="305"/>
      <c r="AK9233" s="307"/>
      <c r="AL9233" s="308"/>
    </row>
    <row r="9234" spans="34:38" ht="14.4">
      <c r="AH9234" s="306"/>
      <c r="AI9234" s="305"/>
      <c r="AJ9234" s="305"/>
      <c r="AK9234" s="307"/>
      <c r="AL9234" s="308"/>
    </row>
    <row r="9235" spans="34:38" ht="14.4">
      <c r="AH9235" s="306"/>
      <c r="AI9235" s="305"/>
      <c r="AJ9235" s="305"/>
      <c r="AK9235" s="307"/>
      <c r="AL9235" s="308"/>
    </row>
    <row r="9236" spans="34:38" ht="14.4">
      <c r="AH9236" s="306"/>
      <c r="AI9236" s="305"/>
      <c r="AJ9236" s="305"/>
      <c r="AK9236" s="307"/>
      <c r="AL9236" s="308"/>
    </row>
    <row r="9237" spans="34:38" ht="14.4">
      <c r="AH9237" s="306"/>
      <c r="AI9237" s="305"/>
      <c r="AJ9237" s="305"/>
      <c r="AK9237" s="307"/>
      <c r="AL9237" s="308"/>
    </row>
    <row r="9238" spans="34:38" ht="14.4">
      <c r="AH9238" s="306"/>
      <c r="AI9238" s="305"/>
      <c r="AJ9238" s="305"/>
      <c r="AK9238" s="307"/>
      <c r="AL9238" s="308"/>
    </row>
    <row r="9239" spans="34:38" ht="14.4">
      <c r="AH9239" s="306"/>
      <c r="AI9239" s="305"/>
      <c r="AJ9239" s="305"/>
      <c r="AK9239" s="307"/>
      <c r="AL9239" s="308"/>
    </row>
    <row r="9240" spans="34:38" ht="14.4">
      <c r="AH9240" s="306"/>
      <c r="AI9240" s="305"/>
      <c r="AJ9240" s="305"/>
      <c r="AK9240" s="307"/>
      <c r="AL9240" s="308"/>
    </row>
    <row r="9241" spans="34:38" ht="14.4">
      <c r="AH9241" s="306"/>
      <c r="AI9241" s="305"/>
      <c r="AJ9241" s="305"/>
      <c r="AK9241" s="307"/>
      <c r="AL9241" s="308"/>
    </row>
    <row r="9242" spans="34:38" ht="14.4">
      <c r="AH9242" s="306"/>
      <c r="AI9242" s="305"/>
      <c r="AJ9242" s="305"/>
      <c r="AK9242" s="307"/>
      <c r="AL9242" s="308"/>
    </row>
    <row r="9243" spans="34:38" ht="14.4">
      <c r="AH9243" s="306"/>
      <c r="AI9243" s="305"/>
      <c r="AJ9243" s="305"/>
      <c r="AK9243" s="307"/>
      <c r="AL9243" s="308"/>
    </row>
    <row r="9244" spans="34:38" ht="14.4">
      <c r="AH9244" s="306"/>
      <c r="AI9244" s="305"/>
      <c r="AJ9244" s="305"/>
      <c r="AK9244" s="307"/>
      <c r="AL9244" s="308"/>
    </row>
    <row r="9245" spans="34:38" ht="14.4">
      <c r="AH9245" s="306"/>
      <c r="AI9245" s="305"/>
      <c r="AJ9245" s="305"/>
      <c r="AK9245" s="307"/>
      <c r="AL9245" s="308"/>
    </row>
    <row r="9246" spans="34:38" ht="14.4">
      <c r="AH9246" s="306"/>
      <c r="AI9246" s="305"/>
      <c r="AJ9246" s="305"/>
      <c r="AK9246" s="307"/>
      <c r="AL9246" s="308"/>
    </row>
    <row r="9247" spans="34:38" ht="14.4">
      <c r="AH9247" s="306"/>
      <c r="AI9247" s="305"/>
      <c r="AJ9247" s="305"/>
      <c r="AK9247" s="307"/>
      <c r="AL9247" s="308"/>
    </row>
    <row r="9248" spans="34:38" ht="14.4">
      <c r="AH9248" s="306"/>
      <c r="AI9248" s="305"/>
      <c r="AJ9248" s="305"/>
      <c r="AK9248" s="307"/>
      <c r="AL9248" s="308"/>
    </row>
    <row r="9249" spans="34:38" ht="14.4">
      <c r="AH9249" s="306"/>
      <c r="AI9249" s="305"/>
      <c r="AJ9249" s="305"/>
      <c r="AK9249" s="307"/>
      <c r="AL9249" s="308"/>
    </row>
    <row r="9250" spans="34:38" ht="14.4">
      <c r="AH9250" s="306"/>
      <c r="AI9250" s="305"/>
      <c r="AJ9250" s="305"/>
      <c r="AK9250" s="307"/>
      <c r="AL9250" s="308"/>
    </row>
    <row r="9251" spans="34:38" ht="14.4">
      <c r="AH9251" s="306"/>
      <c r="AI9251" s="305"/>
      <c r="AJ9251" s="305"/>
      <c r="AK9251" s="307"/>
      <c r="AL9251" s="308"/>
    </row>
    <row r="9252" spans="34:38" ht="14.4">
      <c r="AH9252" s="306"/>
      <c r="AI9252" s="305"/>
      <c r="AJ9252" s="305"/>
      <c r="AK9252" s="307"/>
      <c r="AL9252" s="308"/>
    </row>
    <row r="9253" spans="34:38" ht="14.4">
      <c r="AH9253" s="306"/>
      <c r="AI9253" s="305"/>
      <c r="AJ9253" s="305"/>
      <c r="AK9253" s="307"/>
      <c r="AL9253" s="308"/>
    </row>
    <row r="9254" spans="34:38" ht="14.4">
      <c r="AH9254" s="306"/>
      <c r="AI9254" s="305"/>
      <c r="AJ9254" s="305"/>
      <c r="AK9254" s="307"/>
      <c r="AL9254" s="308"/>
    </row>
    <row r="9255" spans="34:38" ht="14.4">
      <c r="AH9255" s="306"/>
      <c r="AI9255" s="305"/>
      <c r="AJ9255" s="305"/>
      <c r="AK9255" s="307"/>
      <c r="AL9255" s="308"/>
    </row>
    <row r="9256" spans="34:38" ht="14.4">
      <c r="AH9256" s="306"/>
      <c r="AI9256" s="305"/>
      <c r="AJ9256" s="305"/>
      <c r="AK9256" s="307"/>
      <c r="AL9256" s="308"/>
    </row>
    <row r="9257" spans="34:38" ht="14.4">
      <c r="AH9257" s="306"/>
      <c r="AI9257" s="305"/>
      <c r="AJ9257" s="305"/>
      <c r="AK9257" s="307"/>
      <c r="AL9257" s="308"/>
    </row>
    <row r="9258" spans="34:38" ht="14.4">
      <c r="AH9258" s="306"/>
      <c r="AI9258" s="305"/>
      <c r="AJ9258" s="305"/>
      <c r="AK9258" s="307"/>
      <c r="AL9258" s="308"/>
    </row>
    <row r="9259" spans="34:38" ht="14.4">
      <c r="AH9259" s="306"/>
      <c r="AI9259" s="305"/>
      <c r="AJ9259" s="305"/>
      <c r="AK9259" s="307"/>
      <c r="AL9259" s="308"/>
    </row>
    <row r="9260" spans="34:38" ht="14.4">
      <c r="AH9260" s="306"/>
      <c r="AI9260" s="305"/>
      <c r="AJ9260" s="305"/>
      <c r="AK9260" s="307"/>
      <c r="AL9260" s="308"/>
    </row>
    <row r="9261" spans="34:38" ht="14.4">
      <c r="AH9261" s="306"/>
      <c r="AI9261" s="305"/>
      <c r="AJ9261" s="305"/>
      <c r="AK9261" s="307"/>
      <c r="AL9261" s="308"/>
    </row>
    <row r="9262" spans="34:38" ht="14.4">
      <c r="AH9262" s="306"/>
      <c r="AI9262" s="305"/>
      <c r="AJ9262" s="305"/>
      <c r="AK9262" s="307"/>
      <c r="AL9262" s="308"/>
    </row>
    <row r="9263" spans="34:38" ht="14.4">
      <c r="AH9263" s="306"/>
      <c r="AI9263" s="305"/>
      <c r="AJ9263" s="305"/>
      <c r="AK9263" s="307"/>
      <c r="AL9263" s="308"/>
    </row>
    <row r="9264" spans="34:38" ht="14.4">
      <c r="AH9264" s="306"/>
      <c r="AI9264" s="305"/>
      <c r="AJ9264" s="305"/>
      <c r="AK9264" s="307"/>
      <c r="AL9264" s="308"/>
    </row>
    <row r="9265" spans="34:38" ht="14.4">
      <c r="AH9265" s="306"/>
      <c r="AI9265" s="305"/>
      <c r="AJ9265" s="305"/>
      <c r="AK9265" s="307"/>
      <c r="AL9265" s="308"/>
    </row>
    <row r="9266" spans="34:38" ht="14.4">
      <c r="AH9266" s="306"/>
      <c r="AI9266" s="305"/>
      <c r="AJ9266" s="305"/>
      <c r="AK9266" s="307"/>
      <c r="AL9266" s="308"/>
    </row>
    <row r="9267" spans="34:38" ht="14.4">
      <c r="AH9267" s="306"/>
      <c r="AI9267" s="305"/>
      <c r="AJ9267" s="305"/>
      <c r="AK9267" s="307"/>
      <c r="AL9267" s="308"/>
    </row>
    <row r="9268" spans="34:38" ht="14.4">
      <c r="AH9268" s="306"/>
      <c r="AI9268" s="305"/>
      <c r="AJ9268" s="305"/>
      <c r="AK9268" s="307"/>
      <c r="AL9268" s="308"/>
    </row>
    <row r="9269" spans="34:38" ht="14.4">
      <c r="AH9269" s="306"/>
      <c r="AI9269" s="305"/>
      <c r="AJ9269" s="305"/>
      <c r="AK9269" s="307"/>
      <c r="AL9269" s="308"/>
    </row>
    <row r="9270" spans="34:38" ht="14.4">
      <c r="AH9270" s="306"/>
      <c r="AI9270" s="305"/>
      <c r="AJ9270" s="305"/>
      <c r="AK9270" s="307"/>
      <c r="AL9270" s="308"/>
    </row>
    <row r="9271" spans="34:38" ht="14.4">
      <c r="AH9271" s="306"/>
      <c r="AI9271" s="305"/>
      <c r="AJ9271" s="305"/>
      <c r="AK9271" s="307"/>
      <c r="AL9271" s="308"/>
    </row>
    <row r="9272" spans="34:38" ht="14.4">
      <c r="AH9272" s="306"/>
      <c r="AI9272" s="305"/>
      <c r="AJ9272" s="305"/>
      <c r="AK9272" s="307"/>
      <c r="AL9272" s="308"/>
    </row>
    <row r="9273" spans="34:38" ht="14.4">
      <c r="AH9273" s="306"/>
      <c r="AI9273" s="305"/>
      <c r="AJ9273" s="305"/>
      <c r="AK9273" s="307"/>
      <c r="AL9273" s="308"/>
    </row>
    <row r="9274" spans="34:38" ht="14.4">
      <c r="AH9274" s="306"/>
      <c r="AI9274" s="305"/>
      <c r="AJ9274" s="305"/>
      <c r="AK9274" s="307"/>
      <c r="AL9274" s="308"/>
    </row>
    <row r="9275" spans="34:38" ht="14.4">
      <c r="AH9275" s="306"/>
      <c r="AI9275" s="305"/>
      <c r="AJ9275" s="305"/>
      <c r="AK9275" s="307"/>
      <c r="AL9275" s="308"/>
    </row>
    <row r="9276" spans="34:38" ht="14.4">
      <c r="AH9276" s="306"/>
      <c r="AI9276" s="305"/>
      <c r="AJ9276" s="305"/>
      <c r="AK9276" s="307"/>
      <c r="AL9276" s="308"/>
    </row>
    <row r="9277" spans="34:38" ht="14.4">
      <c r="AH9277" s="306"/>
      <c r="AI9277" s="305"/>
      <c r="AJ9277" s="305"/>
      <c r="AK9277" s="307"/>
      <c r="AL9277" s="308"/>
    </row>
    <row r="9278" spans="34:38" ht="14.4">
      <c r="AH9278" s="306"/>
      <c r="AI9278" s="305"/>
      <c r="AJ9278" s="305"/>
      <c r="AK9278" s="307"/>
      <c r="AL9278" s="308"/>
    </row>
    <row r="9279" spans="34:38" ht="14.4">
      <c r="AH9279" s="306"/>
      <c r="AI9279" s="305"/>
      <c r="AJ9279" s="305"/>
      <c r="AK9279" s="307"/>
      <c r="AL9279" s="308"/>
    </row>
    <row r="9280" spans="34:38" ht="14.4">
      <c r="AH9280" s="306"/>
      <c r="AI9280" s="305"/>
      <c r="AJ9280" s="305"/>
      <c r="AK9280" s="307"/>
      <c r="AL9280" s="308"/>
    </row>
    <row r="9281" spans="34:38" ht="14.4">
      <c r="AH9281" s="306"/>
      <c r="AI9281" s="305"/>
      <c r="AJ9281" s="305"/>
      <c r="AK9281" s="307"/>
      <c r="AL9281" s="308"/>
    </row>
    <row r="9282" spans="34:38" ht="14.4">
      <c r="AH9282" s="306"/>
      <c r="AI9282" s="305"/>
      <c r="AJ9282" s="305"/>
      <c r="AK9282" s="307"/>
      <c r="AL9282" s="308"/>
    </row>
    <row r="9283" spans="34:38" ht="14.4">
      <c r="AH9283" s="306"/>
      <c r="AI9283" s="305"/>
      <c r="AJ9283" s="305"/>
      <c r="AK9283" s="307"/>
      <c r="AL9283" s="308"/>
    </row>
    <row r="9284" spans="34:38" ht="14.4">
      <c r="AH9284" s="306"/>
      <c r="AI9284" s="305"/>
      <c r="AJ9284" s="305"/>
      <c r="AK9284" s="307"/>
      <c r="AL9284" s="308"/>
    </row>
    <row r="9285" spans="34:38" ht="14.4">
      <c r="AH9285" s="306"/>
      <c r="AI9285" s="305"/>
      <c r="AJ9285" s="305"/>
      <c r="AK9285" s="307"/>
      <c r="AL9285" s="308"/>
    </row>
    <row r="9286" spans="34:38" ht="14.4">
      <c r="AH9286" s="306"/>
      <c r="AI9286" s="305"/>
      <c r="AJ9286" s="305"/>
      <c r="AK9286" s="307"/>
      <c r="AL9286" s="308"/>
    </row>
    <row r="9287" spans="34:38" ht="14.4">
      <c r="AH9287" s="306"/>
      <c r="AI9287" s="305"/>
      <c r="AJ9287" s="305"/>
      <c r="AK9287" s="307"/>
      <c r="AL9287" s="308"/>
    </row>
    <row r="9288" spans="34:38" ht="14.4">
      <c r="AH9288" s="306"/>
      <c r="AI9288" s="305"/>
      <c r="AJ9288" s="305"/>
      <c r="AK9288" s="307"/>
      <c r="AL9288" s="308"/>
    </row>
    <row r="9289" spans="34:38" ht="14.4">
      <c r="AH9289" s="306"/>
      <c r="AI9289" s="305"/>
      <c r="AJ9289" s="305"/>
      <c r="AK9289" s="307"/>
      <c r="AL9289" s="308"/>
    </row>
    <row r="9290" spans="34:38" ht="14.4">
      <c r="AH9290" s="306"/>
      <c r="AI9290" s="305"/>
      <c r="AJ9290" s="305"/>
      <c r="AK9290" s="307"/>
      <c r="AL9290" s="308"/>
    </row>
    <row r="9291" spans="34:38" ht="14.4">
      <c r="AH9291" s="306"/>
      <c r="AI9291" s="305"/>
      <c r="AJ9291" s="305"/>
      <c r="AK9291" s="307"/>
      <c r="AL9291" s="308"/>
    </row>
    <row r="9292" spans="34:38" ht="14.4">
      <c r="AH9292" s="306"/>
      <c r="AI9292" s="305"/>
      <c r="AJ9292" s="305"/>
      <c r="AK9292" s="307"/>
      <c r="AL9292" s="308"/>
    </row>
    <row r="9293" spans="34:38" ht="14.4">
      <c r="AH9293" s="306"/>
      <c r="AI9293" s="305"/>
      <c r="AJ9293" s="305"/>
      <c r="AK9293" s="307"/>
      <c r="AL9293" s="308"/>
    </row>
    <row r="9294" spans="34:38" ht="14.4">
      <c r="AH9294" s="306"/>
      <c r="AI9294" s="305"/>
      <c r="AJ9294" s="305"/>
      <c r="AK9294" s="307"/>
      <c r="AL9294" s="308"/>
    </row>
    <row r="9295" spans="34:38" ht="14.4">
      <c r="AH9295" s="306"/>
      <c r="AI9295" s="305"/>
      <c r="AJ9295" s="305"/>
      <c r="AK9295" s="307"/>
      <c r="AL9295" s="308"/>
    </row>
    <row r="9296" spans="34:38" ht="14.4">
      <c r="AH9296" s="306"/>
      <c r="AI9296" s="305"/>
      <c r="AJ9296" s="305"/>
      <c r="AK9296" s="307"/>
      <c r="AL9296" s="308"/>
    </row>
    <row r="9297" spans="34:38" ht="14.4">
      <c r="AH9297" s="306"/>
      <c r="AI9297" s="305"/>
      <c r="AJ9297" s="305"/>
      <c r="AK9297" s="307"/>
      <c r="AL9297" s="308"/>
    </row>
    <row r="9298" spans="34:38" ht="14.4">
      <c r="AH9298" s="306"/>
      <c r="AI9298" s="305"/>
      <c r="AJ9298" s="305"/>
      <c r="AK9298" s="307"/>
      <c r="AL9298" s="308"/>
    </row>
    <row r="9299" spans="34:38" ht="14.4">
      <c r="AH9299" s="306"/>
      <c r="AI9299" s="305"/>
      <c r="AJ9299" s="305"/>
      <c r="AK9299" s="307"/>
      <c r="AL9299" s="308"/>
    </row>
    <row r="9300" spans="34:38" ht="14.4">
      <c r="AH9300" s="306"/>
      <c r="AI9300" s="305"/>
      <c r="AJ9300" s="305"/>
      <c r="AK9300" s="307"/>
      <c r="AL9300" s="308"/>
    </row>
    <row r="9301" spans="34:38" ht="14.4">
      <c r="AH9301" s="306"/>
      <c r="AI9301" s="305"/>
      <c r="AJ9301" s="305"/>
      <c r="AK9301" s="307"/>
      <c r="AL9301" s="308"/>
    </row>
    <row r="9302" spans="34:38" ht="14.4">
      <c r="AH9302" s="306"/>
      <c r="AI9302" s="305"/>
      <c r="AJ9302" s="305"/>
      <c r="AK9302" s="307"/>
      <c r="AL9302" s="308"/>
    </row>
    <row r="9303" spans="34:38" ht="14.4">
      <c r="AH9303" s="306"/>
      <c r="AI9303" s="305"/>
      <c r="AJ9303" s="305"/>
      <c r="AK9303" s="307"/>
      <c r="AL9303" s="308"/>
    </row>
    <row r="9304" spans="34:38" ht="14.4">
      <c r="AH9304" s="306"/>
      <c r="AI9304" s="305"/>
      <c r="AJ9304" s="305"/>
      <c r="AK9304" s="307"/>
      <c r="AL9304" s="308"/>
    </row>
    <row r="9305" spans="34:38" ht="14.4">
      <c r="AH9305" s="306"/>
      <c r="AI9305" s="305"/>
      <c r="AJ9305" s="305"/>
      <c r="AK9305" s="307"/>
      <c r="AL9305" s="308"/>
    </row>
    <row r="9306" spans="34:38" ht="14.4">
      <c r="AH9306" s="306"/>
      <c r="AI9306" s="305"/>
      <c r="AJ9306" s="305"/>
      <c r="AK9306" s="307"/>
      <c r="AL9306" s="308"/>
    </row>
    <row r="9307" spans="34:38" ht="14.4">
      <c r="AH9307" s="306"/>
      <c r="AI9307" s="305"/>
      <c r="AJ9307" s="305"/>
      <c r="AK9307" s="307"/>
      <c r="AL9307" s="308"/>
    </row>
    <row r="9308" spans="34:38" ht="14.4">
      <c r="AH9308" s="306"/>
      <c r="AI9308" s="305"/>
      <c r="AJ9308" s="305"/>
      <c r="AK9308" s="307"/>
      <c r="AL9308" s="308"/>
    </row>
    <row r="9309" spans="34:38" ht="14.4">
      <c r="AH9309" s="306"/>
      <c r="AI9309" s="305"/>
      <c r="AJ9309" s="305"/>
      <c r="AK9309" s="307"/>
      <c r="AL9309" s="308"/>
    </row>
    <row r="9310" spans="34:38" ht="14.4">
      <c r="AH9310" s="306"/>
      <c r="AI9310" s="305"/>
      <c r="AJ9310" s="305"/>
      <c r="AK9310" s="307"/>
      <c r="AL9310" s="308"/>
    </row>
    <row r="9311" spans="34:38" ht="14.4">
      <c r="AH9311" s="306"/>
      <c r="AI9311" s="305"/>
      <c r="AJ9311" s="305"/>
      <c r="AK9311" s="307"/>
      <c r="AL9311" s="308"/>
    </row>
    <row r="9312" spans="34:38" ht="14.4">
      <c r="AH9312" s="306"/>
      <c r="AI9312" s="305"/>
      <c r="AJ9312" s="305"/>
      <c r="AK9312" s="307"/>
      <c r="AL9312" s="308"/>
    </row>
    <row r="9313" spans="34:38" ht="14.4">
      <c r="AH9313" s="306"/>
      <c r="AI9313" s="305"/>
      <c r="AJ9313" s="305"/>
      <c r="AK9313" s="307"/>
      <c r="AL9313" s="308"/>
    </row>
    <row r="9314" spans="34:38" ht="14.4">
      <c r="AH9314" s="306"/>
      <c r="AI9314" s="305"/>
      <c r="AJ9314" s="305"/>
      <c r="AK9314" s="307"/>
      <c r="AL9314" s="308"/>
    </row>
    <row r="9315" spans="34:38" ht="14.4">
      <c r="AH9315" s="306"/>
      <c r="AI9315" s="305"/>
      <c r="AJ9315" s="305"/>
      <c r="AK9315" s="307"/>
      <c r="AL9315" s="308"/>
    </row>
    <row r="9316" spans="34:38" ht="14.4">
      <c r="AH9316" s="306"/>
      <c r="AI9316" s="305"/>
      <c r="AJ9316" s="305"/>
      <c r="AK9316" s="307"/>
      <c r="AL9316" s="308"/>
    </row>
    <row r="9317" spans="34:38" ht="14.4">
      <c r="AH9317" s="306"/>
      <c r="AI9317" s="305"/>
      <c r="AJ9317" s="305"/>
      <c r="AK9317" s="307"/>
      <c r="AL9317" s="308"/>
    </row>
    <row r="9318" spans="34:38" ht="14.4">
      <c r="AH9318" s="306"/>
      <c r="AI9318" s="305"/>
      <c r="AJ9318" s="305"/>
      <c r="AK9318" s="307"/>
      <c r="AL9318" s="308"/>
    </row>
    <row r="9319" spans="34:38" ht="14.4">
      <c r="AH9319" s="306"/>
      <c r="AI9319" s="305"/>
      <c r="AJ9319" s="305"/>
      <c r="AK9319" s="307"/>
      <c r="AL9319" s="308"/>
    </row>
    <row r="9320" spans="34:38" ht="14.4">
      <c r="AH9320" s="306"/>
      <c r="AI9320" s="305"/>
      <c r="AJ9320" s="305"/>
      <c r="AK9320" s="307"/>
      <c r="AL9320" s="308"/>
    </row>
    <row r="9321" spans="34:38" ht="14.4">
      <c r="AH9321" s="306"/>
      <c r="AI9321" s="305"/>
      <c r="AJ9321" s="305"/>
      <c r="AK9321" s="307"/>
      <c r="AL9321" s="308"/>
    </row>
    <row r="9322" spans="34:38" ht="14.4">
      <c r="AH9322" s="306"/>
      <c r="AI9322" s="305"/>
      <c r="AJ9322" s="305"/>
      <c r="AK9322" s="307"/>
      <c r="AL9322" s="308"/>
    </row>
    <row r="9323" spans="34:38" ht="14.4">
      <c r="AH9323" s="306"/>
      <c r="AI9323" s="305"/>
      <c r="AJ9323" s="305"/>
      <c r="AK9323" s="307"/>
      <c r="AL9323" s="308"/>
    </row>
    <row r="9324" spans="34:38" ht="14.4">
      <c r="AH9324" s="306"/>
      <c r="AI9324" s="305"/>
      <c r="AJ9324" s="305"/>
      <c r="AK9324" s="307"/>
      <c r="AL9324" s="308"/>
    </row>
    <row r="9325" spans="34:38" ht="14.4">
      <c r="AH9325" s="306"/>
      <c r="AI9325" s="305"/>
      <c r="AJ9325" s="305"/>
      <c r="AK9325" s="307"/>
      <c r="AL9325" s="308"/>
    </row>
    <row r="9326" spans="34:38" ht="14.4">
      <c r="AH9326" s="306"/>
      <c r="AI9326" s="305"/>
      <c r="AJ9326" s="305"/>
      <c r="AK9326" s="307"/>
      <c r="AL9326" s="308"/>
    </row>
    <row r="9327" spans="34:38" ht="14.4">
      <c r="AH9327" s="306"/>
      <c r="AI9327" s="305"/>
      <c r="AJ9327" s="305"/>
      <c r="AK9327" s="307"/>
      <c r="AL9327" s="308"/>
    </row>
    <row r="9328" spans="34:38" ht="14.4">
      <c r="AH9328" s="306"/>
      <c r="AI9328" s="305"/>
      <c r="AJ9328" s="305"/>
      <c r="AK9328" s="307"/>
      <c r="AL9328" s="308"/>
    </row>
    <row r="9329" spans="34:38" ht="14.4">
      <c r="AH9329" s="306"/>
      <c r="AI9329" s="305"/>
      <c r="AJ9329" s="305"/>
      <c r="AK9329" s="307"/>
      <c r="AL9329" s="308"/>
    </row>
    <row r="9330" spans="34:38" ht="14.4">
      <c r="AH9330" s="306"/>
      <c r="AI9330" s="305"/>
      <c r="AJ9330" s="305"/>
      <c r="AK9330" s="307"/>
      <c r="AL9330" s="308"/>
    </row>
    <row r="9331" spans="34:38" ht="14.4">
      <c r="AH9331" s="306"/>
      <c r="AI9331" s="305"/>
      <c r="AJ9331" s="305"/>
      <c r="AK9331" s="307"/>
      <c r="AL9331" s="308"/>
    </row>
    <row r="9332" spans="34:38" ht="14.4">
      <c r="AH9332" s="306"/>
      <c r="AI9332" s="305"/>
      <c r="AJ9332" s="305"/>
      <c r="AK9332" s="307"/>
      <c r="AL9332" s="308"/>
    </row>
    <row r="9333" spans="34:38" ht="14.4">
      <c r="AH9333" s="306"/>
      <c r="AI9333" s="305"/>
      <c r="AJ9333" s="305"/>
      <c r="AK9333" s="307"/>
      <c r="AL9333" s="308"/>
    </row>
    <row r="9334" spans="34:38" ht="14.4">
      <c r="AH9334" s="306"/>
      <c r="AI9334" s="305"/>
      <c r="AJ9334" s="305"/>
      <c r="AK9334" s="307"/>
      <c r="AL9334" s="308"/>
    </row>
    <row r="9335" spans="34:38" ht="14.4">
      <c r="AH9335" s="306"/>
      <c r="AI9335" s="305"/>
      <c r="AJ9335" s="305"/>
      <c r="AK9335" s="307"/>
      <c r="AL9335" s="308"/>
    </row>
    <row r="9336" spans="34:38" ht="14.4">
      <c r="AH9336" s="306"/>
      <c r="AI9336" s="305"/>
      <c r="AJ9336" s="305"/>
      <c r="AK9336" s="307"/>
      <c r="AL9336" s="308"/>
    </row>
    <row r="9337" spans="34:38" ht="14.4">
      <c r="AH9337" s="306"/>
      <c r="AI9337" s="305"/>
      <c r="AJ9337" s="305"/>
      <c r="AK9337" s="307"/>
      <c r="AL9337" s="308"/>
    </row>
    <row r="9338" spans="34:38" ht="14.4">
      <c r="AH9338" s="306"/>
      <c r="AI9338" s="305"/>
      <c r="AJ9338" s="305"/>
      <c r="AK9338" s="307"/>
      <c r="AL9338" s="308"/>
    </row>
    <row r="9339" spans="34:38" ht="14.4">
      <c r="AH9339" s="306"/>
      <c r="AI9339" s="305"/>
      <c r="AJ9339" s="305"/>
      <c r="AK9339" s="307"/>
      <c r="AL9339" s="308"/>
    </row>
    <row r="9340" spans="34:38" ht="14.4">
      <c r="AH9340" s="306"/>
      <c r="AI9340" s="305"/>
      <c r="AJ9340" s="305"/>
      <c r="AK9340" s="307"/>
      <c r="AL9340" s="308"/>
    </row>
    <row r="9341" spans="34:38" ht="14.4">
      <c r="AH9341" s="306"/>
      <c r="AI9341" s="305"/>
      <c r="AJ9341" s="305"/>
      <c r="AK9341" s="307"/>
      <c r="AL9341" s="308"/>
    </row>
    <row r="9342" spans="34:38" ht="14.4">
      <c r="AH9342" s="306"/>
      <c r="AI9342" s="305"/>
      <c r="AJ9342" s="305"/>
      <c r="AK9342" s="307"/>
      <c r="AL9342" s="308"/>
    </row>
    <row r="9343" spans="34:38" ht="14.4">
      <c r="AH9343" s="306"/>
      <c r="AI9343" s="305"/>
      <c r="AJ9343" s="305"/>
      <c r="AK9343" s="307"/>
      <c r="AL9343" s="308"/>
    </row>
    <row r="9344" spans="34:38" ht="14.4">
      <c r="AH9344" s="306"/>
      <c r="AI9344" s="305"/>
      <c r="AJ9344" s="305"/>
      <c r="AK9344" s="307"/>
      <c r="AL9344" s="308"/>
    </row>
    <row r="9345" spans="34:38" ht="14.4">
      <c r="AH9345" s="306"/>
      <c r="AI9345" s="305"/>
      <c r="AJ9345" s="305"/>
      <c r="AK9345" s="307"/>
      <c r="AL9345" s="308"/>
    </row>
    <row r="9346" spans="34:38" ht="14.4">
      <c r="AH9346" s="306"/>
      <c r="AI9346" s="305"/>
      <c r="AJ9346" s="305"/>
      <c r="AK9346" s="307"/>
      <c r="AL9346" s="308"/>
    </row>
    <row r="9347" spans="34:38" ht="14.4">
      <c r="AH9347" s="306"/>
      <c r="AI9347" s="305"/>
      <c r="AJ9347" s="305"/>
      <c r="AK9347" s="307"/>
      <c r="AL9347" s="308"/>
    </row>
    <row r="9348" spans="34:38" ht="14.4">
      <c r="AH9348" s="306"/>
      <c r="AI9348" s="305"/>
      <c r="AJ9348" s="305"/>
      <c r="AK9348" s="307"/>
      <c r="AL9348" s="308"/>
    </row>
    <row r="9349" spans="34:38" ht="14.4">
      <c r="AH9349" s="306"/>
      <c r="AI9349" s="305"/>
      <c r="AJ9349" s="305"/>
      <c r="AK9349" s="307"/>
      <c r="AL9349" s="308"/>
    </row>
    <row r="9350" spans="34:38" ht="14.4">
      <c r="AH9350" s="306"/>
      <c r="AI9350" s="305"/>
      <c r="AJ9350" s="305"/>
      <c r="AK9350" s="307"/>
      <c r="AL9350" s="308"/>
    </row>
    <row r="9351" spans="34:38" ht="14.4">
      <c r="AH9351" s="306"/>
      <c r="AI9351" s="305"/>
      <c r="AJ9351" s="305"/>
      <c r="AK9351" s="307"/>
      <c r="AL9351" s="308"/>
    </row>
    <row r="9352" spans="34:38" ht="14.4">
      <c r="AH9352" s="306"/>
      <c r="AI9352" s="305"/>
      <c r="AJ9352" s="305"/>
      <c r="AK9352" s="307"/>
      <c r="AL9352" s="308"/>
    </row>
    <row r="9353" spans="34:38" ht="14.4">
      <c r="AH9353" s="306"/>
      <c r="AI9353" s="305"/>
      <c r="AJ9353" s="305"/>
      <c r="AK9353" s="307"/>
      <c r="AL9353" s="308"/>
    </row>
    <row r="9354" spans="34:38" ht="14.4">
      <c r="AH9354" s="306"/>
      <c r="AI9354" s="305"/>
      <c r="AJ9354" s="305"/>
      <c r="AK9354" s="307"/>
      <c r="AL9354" s="308"/>
    </row>
    <row r="9355" spans="34:38" ht="14.4">
      <c r="AH9355" s="306"/>
      <c r="AI9355" s="305"/>
      <c r="AJ9355" s="305"/>
      <c r="AK9355" s="307"/>
      <c r="AL9355" s="308"/>
    </row>
    <row r="9356" spans="34:38" ht="14.4">
      <c r="AH9356" s="306"/>
      <c r="AI9356" s="305"/>
      <c r="AJ9356" s="305"/>
      <c r="AK9356" s="307"/>
      <c r="AL9356" s="308"/>
    </row>
    <row r="9357" spans="34:38" ht="14.4">
      <c r="AH9357" s="306"/>
      <c r="AI9357" s="305"/>
      <c r="AJ9357" s="305"/>
      <c r="AK9357" s="307"/>
      <c r="AL9357" s="308"/>
    </row>
    <row r="9358" spans="34:38" ht="14.4">
      <c r="AH9358" s="306"/>
      <c r="AI9358" s="305"/>
      <c r="AJ9358" s="305"/>
      <c r="AK9358" s="307"/>
      <c r="AL9358" s="308"/>
    </row>
    <row r="9359" spans="34:38" ht="14.4">
      <c r="AH9359" s="306"/>
      <c r="AI9359" s="305"/>
      <c r="AJ9359" s="305"/>
      <c r="AK9359" s="307"/>
      <c r="AL9359" s="308"/>
    </row>
    <row r="9360" spans="34:38" ht="14.4">
      <c r="AH9360" s="306"/>
      <c r="AI9360" s="305"/>
      <c r="AJ9360" s="305"/>
      <c r="AK9360" s="307"/>
      <c r="AL9360" s="308"/>
    </row>
    <row r="9361" spans="34:38" ht="14.4">
      <c r="AH9361" s="306"/>
      <c r="AI9361" s="305"/>
      <c r="AJ9361" s="305"/>
      <c r="AK9361" s="307"/>
      <c r="AL9361" s="308"/>
    </row>
    <row r="9362" spans="34:38" ht="14.4">
      <c r="AH9362" s="306"/>
      <c r="AI9362" s="305"/>
      <c r="AJ9362" s="305"/>
      <c r="AK9362" s="307"/>
      <c r="AL9362" s="308"/>
    </row>
    <row r="9363" spans="34:38" ht="14.4">
      <c r="AH9363" s="306"/>
      <c r="AI9363" s="305"/>
      <c r="AJ9363" s="305"/>
      <c r="AK9363" s="307"/>
      <c r="AL9363" s="308"/>
    </row>
    <row r="9364" spans="34:38" ht="14.4">
      <c r="AH9364" s="306"/>
      <c r="AI9364" s="305"/>
      <c r="AJ9364" s="305"/>
      <c r="AK9364" s="307"/>
      <c r="AL9364" s="308"/>
    </row>
    <row r="9365" spans="34:38" ht="14.4">
      <c r="AH9365" s="306"/>
      <c r="AI9365" s="305"/>
      <c r="AJ9365" s="305"/>
      <c r="AK9365" s="307"/>
      <c r="AL9365" s="308"/>
    </row>
    <row r="9366" spans="34:38" ht="14.4">
      <c r="AH9366" s="306"/>
      <c r="AI9366" s="305"/>
      <c r="AJ9366" s="305"/>
      <c r="AK9366" s="307"/>
      <c r="AL9366" s="308"/>
    </row>
    <row r="9367" spans="34:38" ht="14.4">
      <c r="AH9367" s="306"/>
      <c r="AI9367" s="305"/>
      <c r="AJ9367" s="305"/>
      <c r="AK9367" s="307"/>
      <c r="AL9367" s="308"/>
    </row>
    <row r="9368" spans="34:38" ht="14.4">
      <c r="AH9368" s="306"/>
      <c r="AI9368" s="305"/>
      <c r="AJ9368" s="305"/>
      <c r="AK9368" s="307"/>
      <c r="AL9368" s="308"/>
    </row>
    <row r="9369" spans="34:38" ht="14.4">
      <c r="AH9369" s="306"/>
      <c r="AI9369" s="305"/>
      <c r="AJ9369" s="305"/>
      <c r="AK9369" s="307"/>
      <c r="AL9369" s="308"/>
    </row>
    <row r="9370" spans="34:38" ht="14.4">
      <c r="AH9370" s="306"/>
      <c r="AI9370" s="305"/>
      <c r="AJ9370" s="305"/>
      <c r="AK9370" s="307"/>
      <c r="AL9370" s="308"/>
    </row>
    <row r="9371" spans="34:38" ht="14.4">
      <c r="AH9371" s="306"/>
      <c r="AI9371" s="305"/>
      <c r="AJ9371" s="305"/>
      <c r="AK9371" s="307"/>
      <c r="AL9371" s="308"/>
    </row>
    <row r="9372" spans="34:38" ht="14.4">
      <c r="AH9372" s="306"/>
      <c r="AI9372" s="305"/>
      <c r="AJ9372" s="305"/>
      <c r="AK9372" s="307"/>
      <c r="AL9372" s="308"/>
    </row>
    <row r="9373" spans="34:38" ht="14.4">
      <c r="AH9373" s="306"/>
      <c r="AI9373" s="305"/>
      <c r="AJ9373" s="305"/>
      <c r="AK9373" s="307"/>
      <c r="AL9373" s="308"/>
    </row>
    <row r="9374" spans="34:38" ht="14.4">
      <c r="AH9374" s="306"/>
      <c r="AI9374" s="305"/>
      <c r="AJ9374" s="305"/>
      <c r="AK9374" s="307"/>
      <c r="AL9374" s="308"/>
    </row>
    <row r="9375" spans="34:38" ht="14.4">
      <c r="AH9375" s="306"/>
      <c r="AI9375" s="305"/>
      <c r="AJ9375" s="305"/>
      <c r="AK9375" s="307"/>
      <c r="AL9375" s="308"/>
    </row>
    <row r="9376" spans="34:38" ht="14.4">
      <c r="AH9376" s="306"/>
      <c r="AI9376" s="305"/>
      <c r="AJ9376" s="305"/>
      <c r="AK9376" s="307"/>
      <c r="AL9376" s="308"/>
    </row>
    <row r="9377" spans="34:38" ht="14.4">
      <c r="AH9377" s="306"/>
      <c r="AI9377" s="305"/>
      <c r="AJ9377" s="305"/>
      <c r="AK9377" s="307"/>
      <c r="AL9377" s="308"/>
    </row>
    <row r="9378" spans="34:38" ht="14.4">
      <c r="AH9378" s="306"/>
      <c r="AI9378" s="305"/>
      <c r="AJ9378" s="305"/>
      <c r="AK9378" s="307"/>
      <c r="AL9378" s="308"/>
    </row>
    <row r="9379" spans="34:38" ht="14.4">
      <c r="AH9379" s="306"/>
      <c r="AI9379" s="305"/>
      <c r="AJ9379" s="305"/>
      <c r="AK9379" s="307"/>
      <c r="AL9379" s="308"/>
    </row>
    <row r="9380" spans="34:38" ht="14.4">
      <c r="AH9380" s="306"/>
      <c r="AI9380" s="305"/>
      <c r="AJ9380" s="305"/>
      <c r="AK9380" s="307"/>
      <c r="AL9380" s="308"/>
    </row>
    <row r="9381" spans="34:38" ht="14.4">
      <c r="AH9381" s="306"/>
      <c r="AI9381" s="305"/>
      <c r="AJ9381" s="305"/>
      <c r="AK9381" s="307"/>
      <c r="AL9381" s="308"/>
    </row>
    <row r="9382" spans="34:38" ht="14.4">
      <c r="AH9382" s="306"/>
      <c r="AI9382" s="305"/>
      <c r="AJ9382" s="305"/>
      <c r="AK9382" s="307"/>
      <c r="AL9382" s="308"/>
    </row>
    <row r="9383" spans="34:38" ht="14.4">
      <c r="AH9383" s="306"/>
      <c r="AI9383" s="305"/>
      <c r="AJ9383" s="305"/>
      <c r="AK9383" s="307"/>
      <c r="AL9383" s="308"/>
    </row>
    <row r="9384" spans="34:38" ht="14.4">
      <c r="AH9384" s="306"/>
      <c r="AI9384" s="305"/>
      <c r="AJ9384" s="305"/>
      <c r="AK9384" s="307"/>
      <c r="AL9384" s="308"/>
    </row>
    <row r="9385" spans="34:38" ht="14.4">
      <c r="AH9385" s="306"/>
      <c r="AI9385" s="305"/>
      <c r="AJ9385" s="305"/>
      <c r="AK9385" s="307"/>
      <c r="AL9385" s="308"/>
    </row>
    <row r="9386" spans="34:38" ht="14.4">
      <c r="AH9386" s="306"/>
      <c r="AI9386" s="305"/>
      <c r="AJ9386" s="305"/>
      <c r="AK9386" s="307"/>
      <c r="AL9386" s="308"/>
    </row>
    <row r="9387" spans="34:38" ht="14.4">
      <c r="AH9387" s="306"/>
      <c r="AI9387" s="305"/>
      <c r="AJ9387" s="305"/>
      <c r="AK9387" s="307"/>
      <c r="AL9387" s="308"/>
    </row>
    <row r="9388" spans="34:38" ht="14.4">
      <c r="AH9388" s="306"/>
      <c r="AI9388" s="305"/>
      <c r="AJ9388" s="305"/>
      <c r="AK9388" s="307"/>
      <c r="AL9388" s="308"/>
    </row>
    <row r="9389" spans="34:38" ht="14.4">
      <c r="AH9389" s="306"/>
      <c r="AI9389" s="305"/>
      <c r="AJ9389" s="305"/>
      <c r="AK9389" s="307"/>
      <c r="AL9389" s="308"/>
    </row>
    <row r="9390" spans="34:38" ht="14.4">
      <c r="AH9390" s="306"/>
      <c r="AI9390" s="305"/>
      <c r="AJ9390" s="305"/>
      <c r="AK9390" s="307"/>
      <c r="AL9390" s="308"/>
    </row>
    <row r="9391" spans="34:38" ht="14.4">
      <c r="AH9391" s="306"/>
      <c r="AI9391" s="305"/>
      <c r="AJ9391" s="305"/>
      <c r="AK9391" s="307"/>
      <c r="AL9391" s="308"/>
    </row>
    <row r="9392" spans="34:38" ht="14.4">
      <c r="AH9392" s="306"/>
      <c r="AI9392" s="305"/>
      <c r="AJ9392" s="305"/>
      <c r="AK9392" s="307"/>
      <c r="AL9392" s="308"/>
    </row>
    <row r="9393" spans="34:38" ht="14.4">
      <c r="AH9393" s="306"/>
      <c r="AI9393" s="305"/>
      <c r="AJ9393" s="305"/>
      <c r="AK9393" s="307"/>
      <c r="AL9393" s="308"/>
    </row>
    <row r="9394" spans="34:38" ht="14.4">
      <c r="AH9394" s="306"/>
      <c r="AI9394" s="305"/>
      <c r="AJ9394" s="305"/>
      <c r="AK9394" s="307"/>
      <c r="AL9394" s="308"/>
    </row>
    <row r="9395" spans="34:38" ht="14.4">
      <c r="AH9395" s="306"/>
      <c r="AI9395" s="305"/>
      <c r="AJ9395" s="305"/>
      <c r="AK9395" s="307"/>
      <c r="AL9395" s="308"/>
    </row>
    <row r="9396" spans="34:38" ht="14.4">
      <c r="AH9396" s="306"/>
      <c r="AI9396" s="305"/>
      <c r="AJ9396" s="305"/>
      <c r="AK9396" s="307"/>
      <c r="AL9396" s="308"/>
    </row>
    <row r="9397" spans="34:38" ht="14.4">
      <c r="AH9397" s="306"/>
      <c r="AI9397" s="305"/>
      <c r="AJ9397" s="305"/>
      <c r="AK9397" s="307"/>
      <c r="AL9397" s="308"/>
    </row>
    <row r="9398" spans="34:38" ht="14.4">
      <c r="AH9398" s="306"/>
      <c r="AI9398" s="305"/>
      <c r="AJ9398" s="305"/>
      <c r="AK9398" s="307"/>
      <c r="AL9398" s="308"/>
    </row>
    <row r="9399" spans="34:38" ht="14.4">
      <c r="AH9399" s="306"/>
      <c r="AI9399" s="305"/>
      <c r="AJ9399" s="305"/>
      <c r="AK9399" s="307"/>
      <c r="AL9399" s="308"/>
    </row>
    <row r="9400" spans="34:38" ht="14.4">
      <c r="AH9400" s="306"/>
      <c r="AI9400" s="305"/>
      <c r="AJ9400" s="305"/>
      <c r="AK9400" s="307"/>
      <c r="AL9400" s="308"/>
    </row>
    <row r="9401" spans="34:38" ht="14.4">
      <c r="AH9401" s="306"/>
      <c r="AI9401" s="305"/>
      <c r="AJ9401" s="305"/>
      <c r="AK9401" s="307"/>
      <c r="AL9401" s="308"/>
    </row>
    <row r="9402" spans="34:38" ht="14.4">
      <c r="AH9402" s="306"/>
      <c r="AI9402" s="305"/>
      <c r="AJ9402" s="305"/>
      <c r="AK9402" s="307"/>
      <c r="AL9402" s="308"/>
    </row>
    <row r="9403" spans="34:38" ht="14.4">
      <c r="AH9403" s="306"/>
      <c r="AI9403" s="305"/>
      <c r="AJ9403" s="305"/>
      <c r="AK9403" s="307"/>
      <c r="AL9403" s="308"/>
    </row>
    <row r="9404" spans="34:38" ht="14.4">
      <c r="AH9404" s="306"/>
      <c r="AI9404" s="305"/>
      <c r="AJ9404" s="305"/>
      <c r="AK9404" s="307"/>
      <c r="AL9404" s="308"/>
    </row>
    <row r="9405" spans="34:38" ht="14.4">
      <c r="AH9405" s="306"/>
      <c r="AI9405" s="305"/>
      <c r="AJ9405" s="305"/>
      <c r="AK9405" s="307"/>
      <c r="AL9405" s="308"/>
    </row>
    <row r="9406" spans="34:38" ht="14.4">
      <c r="AH9406" s="306"/>
      <c r="AI9406" s="305"/>
      <c r="AJ9406" s="305"/>
      <c r="AK9406" s="307"/>
      <c r="AL9406" s="308"/>
    </row>
    <row r="9407" spans="34:38" ht="14.4">
      <c r="AH9407" s="306"/>
      <c r="AI9407" s="305"/>
      <c r="AJ9407" s="305"/>
      <c r="AK9407" s="307"/>
      <c r="AL9407" s="308"/>
    </row>
    <row r="9408" spans="34:38" ht="14.4">
      <c r="AH9408" s="306"/>
      <c r="AI9408" s="305"/>
      <c r="AJ9408" s="305"/>
      <c r="AK9408" s="307"/>
      <c r="AL9408" s="308"/>
    </row>
    <row r="9409" spans="34:38" ht="14.4">
      <c r="AH9409" s="306"/>
      <c r="AI9409" s="305"/>
      <c r="AJ9409" s="305"/>
      <c r="AK9409" s="307"/>
      <c r="AL9409" s="308"/>
    </row>
    <row r="9410" spans="34:38" ht="14.4">
      <c r="AH9410" s="306"/>
      <c r="AI9410" s="305"/>
      <c r="AJ9410" s="305"/>
      <c r="AK9410" s="307"/>
      <c r="AL9410" s="308"/>
    </row>
    <row r="9411" spans="34:38" ht="14.4">
      <c r="AH9411" s="306"/>
      <c r="AI9411" s="305"/>
      <c r="AJ9411" s="305"/>
      <c r="AK9411" s="307"/>
      <c r="AL9411" s="308"/>
    </row>
    <row r="9412" spans="34:38" ht="14.4">
      <c r="AH9412" s="306"/>
      <c r="AI9412" s="305"/>
      <c r="AJ9412" s="305"/>
      <c r="AK9412" s="307"/>
      <c r="AL9412" s="308"/>
    </row>
    <row r="9413" spans="34:38" ht="14.4">
      <c r="AH9413" s="306"/>
      <c r="AI9413" s="305"/>
      <c r="AJ9413" s="305"/>
      <c r="AK9413" s="307"/>
      <c r="AL9413" s="308"/>
    </row>
    <row r="9414" spans="34:38" ht="14.4">
      <c r="AH9414" s="306"/>
      <c r="AI9414" s="305"/>
      <c r="AJ9414" s="305"/>
      <c r="AK9414" s="307"/>
      <c r="AL9414" s="308"/>
    </row>
    <row r="9415" spans="34:38" ht="14.4">
      <c r="AH9415" s="306"/>
      <c r="AI9415" s="305"/>
      <c r="AJ9415" s="305"/>
      <c r="AK9415" s="307"/>
      <c r="AL9415" s="308"/>
    </row>
    <row r="9416" spans="34:38" ht="14.4">
      <c r="AH9416" s="306"/>
      <c r="AI9416" s="305"/>
      <c r="AJ9416" s="305"/>
      <c r="AK9416" s="307"/>
      <c r="AL9416" s="308"/>
    </row>
    <row r="9417" spans="34:38" ht="14.4">
      <c r="AH9417" s="306"/>
      <c r="AI9417" s="305"/>
      <c r="AJ9417" s="305"/>
      <c r="AK9417" s="307"/>
      <c r="AL9417" s="308"/>
    </row>
    <row r="9418" spans="34:38" ht="14.4">
      <c r="AH9418" s="306"/>
      <c r="AI9418" s="305"/>
      <c r="AJ9418" s="305"/>
      <c r="AK9418" s="307"/>
      <c r="AL9418" s="308"/>
    </row>
    <row r="9419" spans="34:38" ht="14.4">
      <c r="AH9419" s="306"/>
      <c r="AI9419" s="305"/>
      <c r="AJ9419" s="305"/>
      <c r="AK9419" s="307"/>
      <c r="AL9419" s="308"/>
    </row>
    <row r="9420" spans="34:38" ht="14.4">
      <c r="AH9420" s="306"/>
      <c r="AI9420" s="305"/>
      <c r="AJ9420" s="305"/>
      <c r="AK9420" s="307"/>
      <c r="AL9420" s="308"/>
    </row>
    <row r="9421" spans="34:38" ht="14.4">
      <c r="AH9421" s="306"/>
      <c r="AI9421" s="305"/>
      <c r="AJ9421" s="305"/>
      <c r="AK9421" s="307"/>
      <c r="AL9421" s="308"/>
    </row>
    <row r="9422" spans="34:38" ht="14.4">
      <c r="AH9422" s="306"/>
      <c r="AI9422" s="305"/>
      <c r="AJ9422" s="305"/>
      <c r="AK9422" s="307"/>
      <c r="AL9422" s="308"/>
    </row>
    <row r="9423" spans="34:38" ht="14.4">
      <c r="AH9423" s="306"/>
      <c r="AI9423" s="305"/>
      <c r="AJ9423" s="305"/>
      <c r="AK9423" s="307"/>
      <c r="AL9423" s="308"/>
    </row>
    <row r="9424" spans="34:38" ht="14.4">
      <c r="AH9424" s="306"/>
      <c r="AI9424" s="305"/>
      <c r="AJ9424" s="305"/>
      <c r="AK9424" s="307"/>
      <c r="AL9424" s="308"/>
    </row>
    <row r="9425" spans="34:38" ht="14.4">
      <c r="AH9425" s="306"/>
      <c r="AI9425" s="305"/>
      <c r="AJ9425" s="305"/>
      <c r="AK9425" s="307"/>
      <c r="AL9425" s="308"/>
    </row>
    <row r="9426" spans="34:38" ht="14.4">
      <c r="AH9426" s="306"/>
      <c r="AI9426" s="305"/>
      <c r="AJ9426" s="305"/>
      <c r="AK9426" s="307"/>
      <c r="AL9426" s="308"/>
    </row>
    <row r="9427" spans="34:38" ht="14.4">
      <c r="AH9427" s="306"/>
      <c r="AI9427" s="305"/>
      <c r="AJ9427" s="305"/>
      <c r="AK9427" s="307"/>
      <c r="AL9427" s="308"/>
    </row>
    <row r="9428" spans="34:38" ht="14.4">
      <c r="AH9428" s="306"/>
      <c r="AI9428" s="305"/>
      <c r="AJ9428" s="305"/>
      <c r="AK9428" s="307"/>
      <c r="AL9428" s="308"/>
    </row>
    <row r="9429" spans="34:38" ht="14.4">
      <c r="AH9429" s="306"/>
      <c r="AI9429" s="305"/>
      <c r="AJ9429" s="305"/>
      <c r="AK9429" s="307"/>
      <c r="AL9429" s="308"/>
    </row>
    <row r="9430" spans="34:38" ht="14.4">
      <c r="AH9430" s="306"/>
      <c r="AI9430" s="305"/>
      <c r="AJ9430" s="305"/>
      <c r="AK9430" s="307"/>
      <c r="AL9430" s="308"/>
    </row>
    <row r="9431" spans="34:38" ht="14.4">
      <c r="AH9431" s="306"/>
      <c r="AI9431" s="305"/>
      <c r="AJ9431" s="305"/>
      <c r="AK9431" s="307"/>
      <c r="AL9431" s="308"/>
    </row>
    <row r="9432" spans="34:38" ht="14.4">
      <c r="AH9432" s="306"/>
      <c r="AI9432" s="305"/>
      <c r="AJ9432" s="305"/>
      <c r="AK9432" s="307"/>
      <c r="AL9432" s="308"/>
    </row>
    <row r="9433" spans="34:38" ht="14.4">
      <c r="AH9433" s="306"/>
      <c r="AI9433" s="305"/>
      <c r="AJ9433" s="305"/>
      <c r="AK9433" s="307"/>
      <c r="AL9433" s="308"/>
    </row>
    <row r="9434" spans="34:38" ht="14.4">
      <c r="AH9434" s="306"/>
      <c r="AI9434" s="305"/>
      <c r="AJ9434" s="305"/>
      <c r="AK9434" s="307"/>
      <c r="AL9434" s="308"/>
    </row>
    <row r="9435" spans="34:38" ht="14.4">
      <c r="AH9435" s="306"/>
      <c r="AI9435" s="305"/>
      <c r="AJ9435" s="305"/>
      <c r="AK9435" s="307"/>
      <c r="AL9435" s="308"/>
    </row>
    <row r="9436" spans="34:38" ht="14.4">
      <c r="AH9436" s="306"/>
      <c r="AI9436" s="305"/>
      <c r="AJ9436" s="305"/>
      <c r="AK9436" s="307"/>
      <c r="AL9436" s="308"/>
    </row>
    <row r="9437" spans="34:38" ht="14.4">
      <c r="AH9437" s="306"/>
      <c r="AI9437" s="305"/>
      <c r="AJ9437" s="305"/>
      <c r="AK9437" s="307"/>
      <c r="AL9437" s="308"/>
    </row>
    <row r="9438" spans="34:38" ht="14.4">
      <c r="AH9438" s="306"/>
      <c r="AI9438" s="305"/>
      <c r="AJ9438" s="305"/>
      <c r="AK9438" s="307"/>
      <c r="AL9438" s="308"/>
    </row>
    <row r="9439" spans="34:38" ht="14.4">
      <c r="AH9439" s="306"/>
      <c r="AI9439" s="305"/>
      <c r="AJ9439" s="305"/>
      <c r="AK9439" s="307"/>
      <c r="AL9439" s="308"/>
    </row>
    <row r="9440" spans="34:38" ht="14.4">
      <c r="AH9440" s="306"/>
      <c r="AI9440" s="305"/>
      <c r="AJ9440" s="305"/>
      <c r="AK9440" s="307"/>
      <c r="AL9440" s="308"/>
    </row>
    <row r="9441" spans="34:38" ht="14.4">
      <c r="AH9441" s="306"/>
      <c r="AI9441" s="305"/>
      <c r="AJ9441" s="305"/>
      <c r="AK9441" s="307"/>
      <c r="AL9441" s="308"/>
    </row>
    <row r="9442" spans="34:38" ht="14.4">
      <c r="AH9442" s="306"/>
      <c r="AI9442" s="305"/>
      <c r="AJ9442" s="305"/>
      <c r="AK9442" s="307"/>
      <c r="AL9442" s="308"/>
    </row>
    <row r="9443" spans="34:38" ht="14.4">
      <c r="AH9443" s="306"/>
      <c r="AI9443" s="305"/>
      <c r="AJ9443" s="305"/>
      <c r="AK9443" s="307"/>
      <c r="AL9443" s="308"/>
    </row>
    <row r="9444" spans="34:38" ht="14.4">
      <c r="AH9444" s="306"/>
      <c r="AI9444" s="305"/>
      <c r="AJ9444" s="305"/>
      <c r="AK9444" s="307"/>
      <c r="AL9444" s="308"/>
    </row>
    <row r="9445" spans="34:38" ht="14.4">
      <c r="AH9445" s="306"/>
      <c r="AI9445" s="305"/>
      <c r="AJ9445" s="305"/>
      <c r="AK9445" s="307"/>
      <c r="AL9445" s="308"/>
    </row>
    <row r="9446" spans="34:38" ht="14.4">
      <c r="AH9446" s="306"/>
      <c r="AI9446" s="305"/>
      <c r="AJ9446" s="305"/>
      <c r="AK9446" s="307"/>
      <c r="AL9446" s="308"/>
    </row>
    <row r="9447" spans="34:38" ht="14.4">
      <c r="AH9447" s="306"/>
      <c r="AI9447" s="305"/>
      <c r="AJ9447" s="305"/>
      <c r="AK9447" s="307"/>
      <c r="AL9447" s="308"/>
    </row>
    <row r="9448" spans="34:38" ht="14.4">
      <c r="AH9448" s="306"/>
      <c r="AI9448" s="305"/>
      <c r="AJ9448" s="305"/>
      <c r="AK9448" s="307"/>
      <c r="AL9448" s="308"/>
    </row>
    <row r="9449" spans="34:38" ht="14.4">
      <c r="AH9449" s="306"/>
      <c r="AI9449" s="305"/>
      <c r="AJ9449" s="305"/>
      <c r="AK9449" s="307"/>
      <c r="AL9449" s="308"/>
    </row>
    <row r="9450" spans="34:38" ht="14.4">
      <c r="AH9450" s="306"/>
      <c r="AI9450" s="305"/>
      <c r="AJ9450" s="305"/>
      <c r="AK9450" s="307"/>
      <c r="AL9450" s="308"/>
    </row>
    <row r="9451" spans="34:38" ht="14.4">
      <c r="AH9451" s="306"/>
      <c r="AI9451" s="305"/>
      <c r="AJ9451" s="305"/>
      <c r="AK9451" s="307"/>
      <c r="AL9451" s="308"/>
    </row>
    <row r="9452" spans="34:38" ht="14.4">
      <c r="AH9452" s="306"/>
      <c r="AI9452" s="305"/>
      <c r="AJ9452" s="305"/>
      <c r="AK9452" s="307"/>
      <c r="AL9452" s="308"/>
    </row>
    <row r="9453" spans="34:38" ht="14.4">
      <c r="AH9453" s="306"/>
      <c r="AI9453" s="305"/>
      <c r="AJ9453" s="305"/>
      <c r="AK9453" s="307"/>
      <c r="AL9453" s="308"/>
    </row>
    <row r="9454" spans="34:38" ht="14.4">
      <c r="AH9454" s="306"/>
      <c r="AI9454" s="305"/>
      <c r="AJ9454" s="305"/>
      <c r="AK9454" s="307"/>
      <c r="AL9454" s="308"/>
    </row>
    <row r="9455" spans="34:38" ht="14.4">
      <c r="AH9455" s="306"/>
      <c r="AI9455" s="305"/>
      <c r="AJ9455" s="305"/>
      <c r="AK9455" s="307"/>
      <c r="AL9455" s="308"/>
    </row>
    <row r="9456" spans="34:38" ht="14.4">
      <c r="AH9456" s="306"/>
      <c r="AI9456" s="305"/>
      <c r="AJ9456" s="305"/>
      <c r="AK9456" s="307"/>
      <c r="AL9456" s="308"/>
    </row>
    <row r="9457" spans="34:38" ht="14.4">
      <c r="AH9457" s="306"/>
      <c r="AI9457" s="305"/>
      <c r="AJ9457" s="305"/>
      <c r="AK9457" s="307"/>
      <c r="AL9457" s="308"/>
    </row>
    <row r="9458" spans="34:38" ht="14.4">
      <c r="AH9458" s="306"/>
      <c r="AI9458" s="305"/>
      <c r="AJ9458" s="305"/>
      <c r="AK9458" s="307"/>
      <c r="AL9458" s="308"/>
    </row>
    <row r="9459" spans="34:38" ht="14.4">
      <c r="AH9459" s="306"/>
      <c r="AI9459" s="305"/>
      <c r="AJ9459" s="305"/>
      <c r="AK9459" s="307"/>
      <c r="AL9459" s="308"/>
    </row>
    <row r="9460" spans="34:38" ht="14.4">
      <c r="AH9460" s="306"/>
      <c r="AI9460" s="305"/>
      <c r="AJ9460" s="305"/>
      <c r="AK9460" s="307"/>
      <c r="AL9460" s="308"/>
    </row>
    <row r="9461" spans="34:38" ht="14.4">
      <c r="AH9461" s="306"/>
      <c r="AI9461" s="305"/>
      <c r="AJ9461" s="305"/>
      <c r="AK9461" s="307"/>
      <c r="AL9461" s="308"/>
    </row>
    <row r="9462" spans="34:38" ht="14.4">
      <c r="AH9462" s="306"/>
      <c r="AI9462" s="305"/>
      <c r="AJ9462" s="305"/>
      <c r="AK9462" s="307"/>
      <c r="AL9462" s="308"/>
    </row>
    <row r="9463" spans="34:38" ht="14.4">
      <c r="AH9463" s="306"/>
      <c r="AI9463" s="305"/>
      <c r="AJ9463" s="305"/>
      <c r="AK9463" s="307"/>
      <c r="AL9463" s="308"/>
    </row>
    <row r="9464" spans="34:38" ht="14.4">
      <c r="AH9464" s="306"/>
      <c r="AI9464" s="305"/>
      <c r="AJ9464" s="305"/>
      <c r="AK9464" s="307"/>
      <c r="AL9464" s="308"/>
    </row>
    <row r="9465" spans="34:38" ht="14.4">
      <c r="AH9465" s="306"/>
      <c r="AI9465" s="305"/>
      <c r="AJ9465" s="305"/>
      <c r="AK9465" s="307"/>
      <c r="AL9465" s="308"/>
    </row>
    <row r="9466" spans="34:38" ht="14.4">
      <c r="AH9466" s="306"/>
      <c r="AI9466" s="305"/>
      <c r="AJ9466" s="305"/>
      <c r="AK9466" s="307"/>
      <c r="AL9466" s="308"/>
    </row>
    <row r="9467" spans="34:38" ht="14.4">
      <c r="AH9467" s="306"/>
      <c r="AI9467" s="305"/>
      <c r="AJ9467" s="305"/>
      <c r="AK9467" s="307"/>
      <c r="AL9467" s="308"/>
    </row>
    <row r="9468" spans="34:38" ht="14.4">
      <c r="AH9468" s="306"/>
      <c r="AI9468" s="305"/>
      <c r="AJ9468" s="305"/>
      <c r="AK9468" s="307"/>
      <c r="AL9468" s="308"/>
    </row>
    <row r="9469" spans="34:38" ht="14.4">
      <c r="AH9469" s="306"/>
      <c r="AI9469" s="305"/>
      <c r="AJ9469" s="305"/>
      <c r="AK9469" s="307"/>
      <c r="AL9469" s="308"/>
    </row>
    <row r="9470" spans="34:38" ht="14.4">
      <c r="AH9470" s="306"/>
      <c r="AI9470" s="305"/>
      <c r="AJ9470" s="305"/>
      <c r="AK9470" s="307"/>
      <c r="AL9470" s="308"/>
    </row>
    <row r="9471" spans="34:38" ht="14.4">
      <c r="AH9471" s="306"/>
      <c r="AI9471" s="305"/>
      <c r="AJ9471" s="305"/>
      <c r="AK9471" s="307"/>
      <c r="AL9471" s="308"/>
    </row>
    <row r="9472" spans="34:38" ht="14.4">
      <c r="AH9472" s="306"/>
      <c r="AI9472" s="305"/>
      <c r="AJ9472" s="305"/>
      <c r="AK9472" s="307"/>
      <c r="AL9472" s="308"/>
    </row>
    <row r="9473" spans="34:38" ht="14.4">
      <c r="AH9473" s="306"/>
      <c r="AI9473" s="305"/>
      <c r="AJ9473" s="305"/>
      <c r="AK9473" s="307"/>
      <c r="AL9473" s="308"/>
    </row>
    <row r="9474" spans="34:38" ht="14.4">
      <c r="AH9474" s="306"/>
      <c r="AI9474" s="305"/>
      <c r="AJ9474" s="305"/>
      <c r="AK9474" s="307"/>
      <c r="AL9474" s="308"/>
    </row>
    <row r="9475" spans="34:38" ht="14.4">
      <c r="AH9475" s="306"/>
      <c r="AI9475" s="305"/>
      <c r="AJ9475" s="305"/>
      <c r="AK9475" s="307"/>
      <c r="AL9475" s="308"/>
    </row>
    <row r="9476" spans="34:38" ht="14.4">
      <c r="AH9476" s="306"/>
      <c r="AI9476" s="305"/>
      <c r="AJ9476" s="305"/>
      <c r="AK9476" s="307"/>
      <c r="AL9476" s="308"/>
    </row>
    <row r="9477" spans="34:38" ht="14.4">
      <c r="AH9477" s="306"/>
      <c r="AI9477" s="305"/>
      <c r="AJ9477" s="305"/>
      <c r="AK9477" s="307"/>
      <c r="AL9477" s="308"/>
    </row>
    <row r="9478" spans="34:38" ht="14.4">
      <c r="AH9478" s="306"/>
      <c r="AI9478" s="305"/>
      <c r="AJ9478" s="305"/>
      <c r="AK9478" s="307"/>
      <c r="AL9478" s="308"/>
    </row>
    <row r="9479" spans="34:38" ht="14.4">
      <c r="AH9479" s="306"/>
      <c r="AI9479" s="305"/>
      <c r="AJ9479" s="305"/>
      <c r="AK9479" s="307"/>
      <c r="AL9479" s="308"/>
    </row>
    <row r="9480" spans="34:38" ht="14.4">
      <c r="AH9480" s="306"/>
      <c r="AI9480" s="305"/>
      <c r="AJ9480" s="305"/>
      <c r="AK9480" s="307"/>
      <c r="AL9480" s="308"/>
    </row>
    <row r="9481" spans="34:38" ht="14.4">
      <c r="AH9481" s="306"/>
      <c r="AI9481" s="305"/>
      <c r="AJ9481" s="305"/>
      <c r="AK9481" s="307"/>
      <c r="AL9481" s="308"/>
    </row>
    <row r="9482" spans="34:38" ht="14.4">
      <c r="AH9482" s="306"/>
      <c r="AI9482" s="305"/>
      <c r="AJ9482" s="305"/>
      <c r="AK9482" s="307"/>
      <c r="AL9482" s="308"/>
    </row>
    <row r="9483" spans="34:38" ht="14.4">
      <c r="AH9483" s="306"/>
      <c r="AI9483" s="305"/>
      <c r="AJ9483" s="305"/>
      <c r="AK9483" s="307"/>
      <c r="AL9483" s="308"/>
    </row>
    <row r="9484" spans="34:38" ht="14.4">
      <c r="AH9484" s="306"/>
      <c r="AI9484" s="305"/>
      <c r="AJ9484" s="305"/>
      <c r="AK9484" s="307"/>
      <c r="AL9484" s="308"/>
    </row>
    <row r="9485" spans="34:38" ht="14.4">
      <c r="AH9485" s="306"/>
      <c r="AI9485" s="305"/>
      <c r="AJ9485" s="305"/>
      <c r="AK9485" s="307"/>
      <c r="AL9485" s="308"/>
    </row>
    <row r="9486" spans="34:38" ht="14.4">
      <c r="AH9486" s="306"/>
      <c r="AI9486" s="305"/>
      <c r="AJ9486" s="305"/>
      <c r="AK9486" s="307"/>
      <c r="AL9486" s="308"/>
    </row>
    <row r="9487" spans="34:38" ht="14.4">
      <c r="AH9487" s="306"/>
      <c r="AI9487" s="305"/>
      <c r="AJ9487" s="305"/>
      <c r="AK9487" s="307"/>
      <c r="AL9487" s="308"/>
    </row>
    <row r="9488" spans="34:38" ht="14.4">
      <c r="AH9488" s="306"/>
      <c r="AI9488" s="305"/>
      <c r="AJ9488" s="305"/>
      <c r="AK9488" s="307"/>
      <c r="AL9488" s="308"/>
    </row>
    <row r="9489" spans="34:38" ht="14.4">
      <c r="AH9489" s="306"/>
      <c r="AI9489" s="305"/>
      <c r="AJ9489" s="305"/>
      <c r="AK9489" s="307"/>
      <c r="AL9489" s="308"/>
    </row>
    <row r="9490" spans="34:38" ht="14.4">
      <c r="AH9490" s="306"/>
      <c r="AI9490" s="305"/>
      <c r="AJ9490" s="305"/>
      <c r="AK9490" s="307"/>
      <c r="AL9490" s="308"/>
    </row>
    <row r="9491" spans="34:38" ht="14.4">
      <c r="AH9491" s="306"/>
      <c r="AI9491" s="305"/>
      <c r="AJ9491" s="305"/>
      <c r="AK9491" s="307"/>
      <c r="AL9491" s="308"/>
    </row>
    <row r="9492" spans="34:38" ht="14.4">
      <c r="AH9492" s="306"/>
      <c r="AI9492" s="305"/>
      <c r="AJ9492" s="305"/>
      <c r="AK9492" s="307"/>
      <c r="AL9492" s="308"/>
    </row>
    <row r="9493" spans="34:38" ht="14.4">
      <c r="AH9493" s="306"/>
      <c r="AI9493" s="305"/>
      <c r="AJ9493" s="305"/>
      <c r="AK9493" s="307"/>
      <c r="AL9493" s="308"/>
    </row>
    <row r="9494" spans="34:38" ht="14.4">
      <c r="AH9494" s="306"/>
      <c r="AI9494" s="305"/>
      <c r="AJ9494" s="305"/>
      <c r="AK9494" s="307"/>
      <c r="AL9494" s="308"/>
    </row>
    <row r="9495" spans="34:38" ht="14.4">
      <c r="AH9495" s="306"/>
      <c r="AI9495" s="305"/>
      <c r="AJ9495" s="305"/>
      <c r="AK9495" s="307"/>
      <c r="AL9495" s="308"/>
    </row>
    <row r="9496" spans="34:38" ht="14.4">
      <c r="AH9496" s="306"/>
      <c r="AI9496" s="305"/>
      <c r="AJ9496" s="305"/>
      <c r="AK9496" s="307"/>
      <c r="AL9496" s="308"/>
    </row>
    <row r="9497" spans="34:38" ht="14.4">
      <c r="AH9497" s="306"/>
      <c r="AI9497" s="305"/>
      <c r="AJ9497" s="305"/>
      <c r="AK9497" s="307"/>
      <c r="AL9497" s="308"/>
    </row>
    <row r="9498" spans="34:38" ht="14.4">
      <c r="AH9498" s="306"/>
      <c r="AI9498" s="305"/>
      <c r="AJ9498" s="305"/>
      <c r="AK9498" s="307"/>
      <c r="AL9498" s="308"/>
    </row>
    <row r="9499" spans="34:38" ht="14.4">
      <c r="AH9499" s="306"/>
      <c r="AI9499" s="305"/>
      <c r="AJ9499" s="305"/>
      <c r="AK9499" s="307"/>
      <c r="AL9499" s="308"/>
    </row>
    <row r="9500" spans="34:38" ht="14.4">
      <c r="AH9500" s="306"/>
      <c r="AI9500" s="305"/>
      <c r="AJ9500" s="305"/>
      <c r="AK9500" s="307"/>
      <c r="AL9500" s="308"/>
    </row>
    <row r="9501" spans="34:38" ht="14.4">
      <c r="AH9501" s="306"/>
      <c r="AI9501" s="305"/>
      <c r="AJ9501" s="305"/>
      <c r="AK9501" s="307"/>
      <c r="AL9501" s="308"/>
    </row>
    <row r="9502" spans="34:38" ht="14.4">
      <c r="AH9502" s="306"/>
      <c r="AI9502" s="305"/>
      <c r="AJ9502" s="305"/>
      <c r="AK9502" s="307"/>
      <c r="AL9502" s="308"/>
    </row>
    <row r="9503" spans="34:38" ht="14.4">
      <c r="AH9503" s="306"/>
      <c r="AI9503" s="305"/>
      <c r="AJ9503" s="305"/>
      <c r="AK9503" s="307"/>
      <c r="AL9503" s="308"/>
    </row>
    <row r="9504" spans="34:38" ht="14.4">
      <c r="AH9504" s="306"/>
      <c r="AI9504" s="305"/>
      <c r="AJ9504" s="305"/>
      <c r="AK9504" s="307"/>
      <c r="AL9504" s="308"/>
    </row>
    <row r="9505" spans="34:38" ht="14.4">
      <c r="AH9505" s="306"/>
      <c r="AI9505" s="305"/>
      <c r="AJ9505" s="305"/>
      <c r="AK9505" s="307"/>
      <c r="AL9505" s="308"/>
    </row>
    <row r="9506" spans="34:38" ht="14.4">
      <c r="AH9506" s="306"/>
      <c r="AI9506" s="305"/>
      <c r="AJ9506" s="305"/>
      <c r="AK9506" s="307"/>
      <c r="AL9506" s="308"/>
    </row>
    <row r="9507" spans="34:38" ht="14.4">
      <c r="AH9507" s="306"/>
      <c r="AI9507" s="305"/>
      <c r="AJ9507" s="305"/>
      <c r="AK9507" s="307"/>
      <c r="AL9507" s="308"/>
    </row>
    <row r="9508" spans="34:38" ht="14.4">
      <c r="AH9508" s="306"/>
      <c r="AI9508" s="305"/>
      <c r="AJ9508" s="305"/>
      <c r="AK9508" s="307"/>
      <c r="AL9508" s="308"/>
    </row>
    <row r="9509" spans="34:38" ht="14.4">
      <c r="AH9509" s="306"/>
      <c r="AI9509" s="305"/>
      <c r="AJ9509" s="305"/>
      <c r="AK9509" s="307"/>
      <c r="AL9509" s="308"/>
    </row>
    <row r="9510" spans="34:38" ht="14.4">
      <c r="AH9510" s="306"/>
      <c r="AI9510" s="305"/>
      <c r="AJ9510" s="305"/>
      <c r="AK9510" s="307"/>
      <c r="AL9510" s="308"/>
    </row>
    <row r="9511" spans="34:38" ht="14.4">
      <c r="AH9511" s="306"/>
      <c r="AI9511" s="305"/>
      <c r="AJ9511" s="305"/>
      <c r="AK9511" s="307"/>
      <c r="AL9511" s="308"/>
    </row>
    <row r="9512" spans="34:38" ht="14.4">
      <c r="AH9512" s="306"/>
      <c r="AI9512" s="305"/>
      <c r="AJ9512" s="305"/>
      <c r="AK9512" s="307"/>
      <c r="AL9512" s="308"/>
    </row>
    <row r="9513" spans="34:38" ht="14.4">
      <c r="AH9513" s="306"/>
      <c r="AI9513" s="305"/>
      <c r="AJ9513" s="305"/>
      <c r="AK9513" s="307"/>
      <c r="AL9513" s="308"/>
    </row>
    <row r="9514" spans="34:38" ht="14.4">
      <c r="AH9514" s="306"/>
      <c r="AI9514" s="305"/>
      <c r="AJ9514" s="305"/>
      <c r="AK9514" s="307"/>
      <c r="AL9514" s="308"/>
    </row>
    <row r="9515" spans="34:38" ht="14.4">
      <c r="AH9515" s="306"/>
      <c r="AI9515" s="305"/>
      <c r="AJ9515" s="305"/>
      <c r="AK9515" s="307"/>
      <c r="AL9515" s="308"/>
    </row>
    <row r="9516" spans="34:38" ht="14.4">
      <c r="AH9516" s="306"/>
      <c r="AI9516" s="305"/>
      <c r="AJ9516" s="305"/>
      <c r="AK9516" s="307"/>
      <c r="AL9516" s="308"/>
    </row>
    <row r="9517" spans="34:38" ht="14.4">
      <c r="AH9517" s="306"/>
      <c r="AI9517" s="305"/>
      <c r="AJ9517" s="305"/>
      <c r="AK9517" s="307"/>
      <c r="AL9517" s="308"/>
    </row>
    <row r="9518" spans="34:38" ht="14.4">
      <c r="AH9518" s="306"/>
      <c r="AI9518" s="305"/>
      <c r="AJ9518" s="305"/>
      <c r="AK9518" s="307"/>
      <c r="AL9518" s="308"/>
    </row>
    <row r="9519" spans="34:38" ht="14.4">
      <c r="AH9519" s="306"/>
      <c r="AI9519" s="305"/>
      <c r="AJ9519" s="305"/>
      <c r="AK9519" s="307"/>
      <c r="AL9519" s="308"/>
    </row>
    <row r="9520" spans="34:38" ht="14.4">
      <c r="AH9520" s="306"/>
      <c r="AI9520" s="305"/>
      <c r="AJ9520" s="305"/>
      <c r="AK9520" s="307"/>
      <c r="AL9520" s="308"/>
    </row>
    <row r="9521" spans="34:38" ht="14.4">
      <c r="AH9521" s="306"/>
      <c r="AI9521" s="305"/>
      <c r="AJ9521" s="305"/>
      <c r="AK9521" s="307"/>
      <c r="AL9521" s="308"/>
    </row>
    <row r="9522" spans="34:38" ht="14.4">
      <c r="AH9522" s="306"/>
      <c r="AI9522" s="305"/>
      <c r="AJ9522" s="305"/>
      <c r="AK9522" s="307"/>
      <c r="AL9522" s="308"/>
    </row>
    <row r="9523" spans="34:38" ht="14.4">
      <c r="AH9523" s="306"/>
      <c r="AI9523" s="305"/>
      <c r="AJ9523" s="305"/>
      <c r="AK9523" s="307"/>
      <c r="AL9523" s="308"/>
    </row>
    <row r="9524" spans="34:38" ht="14.4">
      <c r="AH9524" s="306"/>
      <c r="AI9524" s="305"/>
      <c r="AJ9524" s="305"/>
      <c r="AK9524" s="307"/>
      <c r="AL9524" s="308"/>
    </row>
    <row r="9525" spans="34:38" ht="14.4">
      <c r="AH9525" s="306"/>
      <c r="AI9525" s="305"/>
      <c r="AJ9525" s="305"/>
      <c r="AK9525" s="307"/>
      <c r="AL9525" s="308"/>
    </row>
    <row r="9526" spans="34:38" ht="14.4">
      <c r="AH9526" s="306"/>
      <c r="AI9526" s="305"/>
      <c r="AJ9526" s="305"/>
      <c r="AK9526" s="307"/>
      <c r="AL9526" s="308"/>
    </row>
    <row r="9527" spans="34:38" ht="14.4">
      <c r="AH9527" s="306"/>
      <c r="AI9527" s="305"/>
      <c r="AJ9527" s="305"/>
      <c r="AK9527" s="307"/>
      <c r="AL9527" s="308"/>
    </row>
    <row r="9528" spans="34:38" ht="14.4">
      <c r="AH9528" s="306"/>
      <c r="AI9528" s="305"/>
      <c r="AJ9528" s="305"/>
      <c r="AK9528" s="307"/>
      <c r="AL9528" s="308"/>
    </row>
    <row r="9529" spans="34:38" ht="14.4">
      <c r="AH9529" s="306"/>
      <c r="AI9529" s="305"/>
      <c r="AJ9529" s="305"/>
      <c r="AK9529" s="307"/>
      <c r="AL9529" s="308"/>
    </row>
    <row r="9530" spans="34:38" ht="14.4">
      <c r="AH9530" s="306"/>
      <c r="AI9530" s="305"/>
      <c r="AJ9530" s="305"/>
      <c r="AK9530" s="307"/>
      <c r="AL9530" s="308"/>
    </row>
    <row r="9531" spans="34:38" ht="14.4">
      <c r="AH9531" s="306"/>
      <c r="AI9531" s="305"/>
      <c r="AJ9531" s="305"/>
      <c r="AK9531" s="307"/>
      <c r="AL9531" s="308"/>
    </row>
    <row r="9532" spans="34:38" ht="14.4">
      <c r="AH9532" s="306"/>
      <c r="AI9532" s="305"/>
      <c r="AJ9532" s="305"/>
      <c r="AK9532" s="307"/>
      <c r="AL9532" s="308"/>
    </row>
    <row r="9533" spans="34:38" ht="14.4">
      <c r="AH9533" s="306"/>
      <c r="AI9533" s="305"/>
      <c r="AJ9533" s="305"/>
      <c r="AK9533" s="307"/>
      <c r="AL9533" s="308"/>
    </row>
    <row r="9534" spans="34:38" ht="14.4">
      <c r="AH9534" s="306"/>
      <c r="AI9534" s="305"/>
      <c r="AJ9534" s="305"/>
      <c r="AK9534" s="307"/>
      <c r="AL9534" s="308"/>
    </row>
    <row r="9535" spans="34:38" ht="14.4">
      <c r="AH9535" s="306"/>
      <c r="AI9535" s="305"/>
      <c r="AJ9535" s="305"/>
      <c r="AK9535" s="307"/>
      <c r="AL9535" s="308"/>
    </row>
    <row r="9536" spans="34:38" ht="14.4">
      <c r="AH9536" s="306"/>
      <c r="AI9536" s="305"/>
      <c r="AJ9536" s="305"/>
      <c r="AK9536" s="307"/>
      <c r="AL9536" s="308"/>
    </row>
    <row r="9537" spans="34:38" ht="14.4">
      <c r="AH9537" s="306"/>
      <c r="AI9537" s="305"/>
      <c r="AJ9537" s="305"/>
      <c r="AK9537" s="307"/>
      <c r="AL9537" s="308"/>
    </row>
    <row r="9538" spans="34:38" ht="14.4">
      <c r="AH9538" s="306"/>
      <c r="AI9538" s="305"/>
      <c r="AJ9538" s="305"/>
      <c r="AK9538" s="307"/>
      <c r="AL9538" s="308"/>
    </row>
    <row r="9539" spans="34:38" ht="14.4">
      <c r="AH9539" s="306"/>
      <c r="AI9539" s="305"/>
      <c r="AJ9539" s="305"/>
      <c r="AK9539" s="307"/>
      <c r="AL9539" s="308"/>
    </row>
    <row r="9540" spans="34:38" ht="14.4">
      <c r="AH9540" s="306"/>
      <c r="AI9540" s="305"/>
      <c r="AJ9540" s="305"/>
      <c r="AK9540" s="307"/>
      <c r="AL9540" s="308"/>
    </row>
    <row r="9541" spans="34:38" ht="14.4">
      <c r="AH9541" s="306"/>
      <c r="AI9541" s="305"/>
      <c r="AJ9541" s="305"/>
      <c r="AK9541" s="307"/>
      <c r="AL9541" s="308"/>
    </row>
    <row r="9542" spans="34:38" ht="14.4">
      <c r="AH9542" s="306"/>
      <c r="AI9542" s="305"/>
      <c r="AJ9542" s="305"/>
      <c r="AK9542" s="307"/>
      <c r="AL9542" s="308"/>
    </row>
    <row r="9543" spans="34:38" ht="14.4">
      <c r="AH9543" s="306"/>
      <c r="AI9543" s="305"/>
      <c r="AJ9543" s="305"/>
      <c r="AK9543" s="307"/>
      <c r="AL9543" s="308"/>
    </row>
    <row r="9544" spans="34:38" ht="14.4">
      <c r="AH9544" s="306"/>
      <c r="AI9544" s="305"/>
      <c r="AJ9544" s="305"/>
      <c r="AK9544" s="307"/>
      <c r="AL9544" s="308"/>
    </row>
    <row r="9545" spans="34:38" ht="14.4">
      <c r="AH9545" s="306"/>
      <c r="AI9545" s="305"/>
      <c r="AJ9545" s="305"/>
      <c r="AK9545" s="307"/>
      <c r="AL9545" s="308"/>
    </row>
    <row r="9546" spans="34:38" ht="14.4">
      <c r="AH9546" s="306"/>
      <c r="AI9546" s="305"/>
      <c r="AJ9546" s="305"/>
      <c r="AK9546" s="307"/>
      <c r="AL9546" s="308"/>
    </row>
    <row r="9547" spans="34:38" ht="14.4">
      <c r="AH9547" s="306"/>
      <c r="AI9547" s="305"/>
      <c r="AJ9547" s="305"/>
      <c r="AK9547" s="307"/>
      <c r="AL9547" s="308"/>
    </row>
    <row r="9548" spans="34:38" ht="14.4">
      <c r="AH9548" s="306"/>
      <c r="AI9548" s="305"/>
      <c r="AJ9548" s="305"/>
      <c r="AK9548" s="307"/>
      <c r="AL9548" s="308"/>
    </row>
    <row r="9549" spans="34:38" ht="14.4">
      <c r="AH9549" s="306"/>
      <c r="AI9549" s="305"/>
      <c r="AJ9549" s="305"/>
      <c r="AK9549" s="307"/>
      <c r="AL9549" s="308"/>
    </row>
    <row r="9550" spans="34:38" ht="14.4">
      <c r="AH9550" s="306"/>
      <c r="AI9550" s="305"/>
      <c r="AJ9550" s="305"/>
      <c r="AK9550" s="307"/>
      <c r="AL9550" s="308"/>
    </row>
    <row r="9551" spans="34:38" ht="14.4">
      <c r="AH9551" s="306"/>
      <c r="AI9551" s="305"/>
      <c r="AJ9551" s="305"/>
      <c r="AK9551" s="307"/>
      <c r="AL9551" s="308"/>
    </row>
    <row r="9552" spans="34:38" ht="14.4">
      <c r="AH9552" s="306"/>
      <c r="AI9552" s="305"/>
      <c r="AJ9552" s="305"/>
      <c r="AK9552" s="307"/>
      <c r="AL9552" s="308"/>
    </row>
    <row r="9553" spans="34:38" ht="14.4">
      <c r="AH9553" s="306"/>
      <c r="AI9553" s="305"/>
      <c r="AJ9553" s="305"/>
      <c r="AK9553" s="307"/>
      <c r="AL9553" s="308"/>
    </row>
    <row r="9554" spans="34:38" ht="14.4">
      <c r="AH9554" s="306"/>
      <c r="AI9554" s="305"/>
      <c r="AJ9554" s="305"/>
      <c r="AK9554" s="307"/>
      <c r="AL9554" s="308"/>
    </row>
    <row r="9555" spans="34:38" ht="14.4">
      <c r="AH9555" s="306"/>
      <c r="AI9555" s="305"/>
      <c r="AJ9555" s="305"/>
      <c r="AK9555" s="307"/>
      <c r="AL9555" s="308"/>
    </row>
    <row r="9556" spans="34:38" ht="14.4">
      <c r="AH9556" s="306"/>
      <c r="AI9556" s="305"/>
      <c r="AJ9556" s="305"/>
      <c r="AK9556" s="307"/>
      <c r="AL9556" s="308"/>
    </row>
    <row r="9557" spans="34:38" ht="14.4">
      <c r="AH9557" s="306"/>
      <c r="AI9557" s="305"/>
      <c r="AJ9557" s="305"/>
      <c r="AK9557" s="307"/>
      <c r="AL9557" s="308"/>
    </row>
    <row r="9558" spans="34:38" ht="14.4">
      <c r="AH9558" s="306"/>
      <c r="AI9558" s="305"/>
      <c r="AJ9558" s="305"/>
      <c r="AK9558" s="307"/>
      <c r="AL9558" s="308"/>
    </row>
    <row r="9559" spans="34:38" ht="14.4">
      <c r="AH9559" s="306"/>
      <c r="AI9559" s="305"/>
      <c r="AJ9559" s="305"/>
      <c r="AK9559" s="307"/>
      <c r="AL9559" s="308"/>
    </row>
    <row r="9560" spans="34:38" ht="14.4">
      <c r="AH9560" s="306"/>
      <c r="AI9560" s="305"/>
      <c r="AJ9560" s="305"/>
      <c r="AK9560" s="307"/>
      <c r="AL9560" s="308"/>
    </row>
    <row r="9561" spans="34:38" ht="14.4">
      <c r="AH9561" s="306"/>
      <c r="AI9561" s="305"/>
      <c r="AJ9561" s="305"/>
      <c r="AK9561" s="307"/>
      <c r="AL9561" s="308"/>
    </row>
    <row r="9562" spans="34:38" ht="14.4">
      <c r="AH9562" s="306"/>
      <c r="AI9562" s="305"/>
      <c r="AJ9562" s="305"/>
      <c r="AK9562" s="307"/>
      <c r="AL9562" s="308"/>
    </row>
    <row r="9563" spans="34:38" ht="14.4">
      <c r="AH9563" s="306"/>
      <c r="AI9563" s="305"/>
      <c r="AJ9563" s="305"/>
      <c r="AK9563" s="307"/>
      <c r="AL9563" s="308"/>
    </row>
    <row r="9564" spans="34:38" ht="14.4">
      <c r="AH9564" s="306"/>
      <c r="AI9564" s="305"/>
      <c r="AJ9564" s="305"/>
      <c r="AK9564" s="307"/>
      <c r="AL9564" s="308"/>
    </row>
    <row r="9565" spans="34:38" ht="14.4">
      <c r="AH9565" s="306"/>
      <c r="AI9565" s="305"/>
      <c r="AJ9565" s="305"/>
      <c r="AK9565" s="307"/>
      <c r="AL9565" s="308"/>
    </row>
    <row r="9566" spans="34:38" ht="14.4">
      <c r="AH9566" s="306"/>
      <c r="AI9566" s="305"/>
      <c r="AJ9566" s="305"/>
      <c r="AK9566" s="307"/>
      <c r="AL9566" s="308"/>
    </row>
    <row r="9567" spans="34:38" ht="14.4">
      <c r="AH9567" s="306"/>
      <c r="AI9567" s="305"/>
      <c r="AJ9567" s="305"/>
      <c r="AK9567" s="307"/>
      <c r="AL9567" s="308"/>
    </row>
    <row r="9568" spans="34:38" ht="14.4">
      <c r="AH9568" s="306"/>
      <c r="AI9568" s="305"/>
      <c r="AJ9568" s="305"/>
      <c r="AK9568" s="307"/>
      <c r="AL9568" s="308"/>
    </row>
    <row r="9569" spans="34:38" ht="14.4">
      <c r="AH9569" s="306"/>
      <c r="AI9569" s="305"/>
      <c r="AJ9569" s="305"/>
      <c r="AK9569" s="307"/>
      <c r="AL9569" s="308"/>
    </row>
    <row r="9570" spans="34:38" ht="14.4">
      <c r="AH9570" s="306"/>
      <c r="AI9570" s="305"/>
      <c r="AJ9570" s="305"/>
      <c r="AK9570" s="307"/>
      <c r="AL9570" s="308"/>
    </row>
    <row r="9571" spans="34:38" ht="14.4">
      <c r="AH9571" s="306"/>
      <c r="AI9571" s="305"/>
      <c r="AJ9571" s="305"/>
      <c r="AK9571" s="307"/>
      <c r="AL9571" s="308"/>
    </row>
    <row r="9572" spans="34:38" ht="14.4">
      <c r="AH9572" s="306"/>
      <c r="AI9572" s="305"/>
      <c r="AJ9572" s="305"/>
      <c r="AK9572" s="307"/>
      <c r="AL9572" s="308"/>
    </row>
    <row r="9573" spans="34:38" ht="14.4">
      <c r="AH9573" s="306"/>
      <c r="AI9573" s="305"/>
      <c r="AJ9573" s="305"/>
      <c r="AK9573" s="307"/>
      <c r="AL9573" s="308"/>
    </row>
    <row r="9574" spans="34:38" ht="14.4">
      <c r="AH9574" s="306"/>
      <c r="AI9574" s="305"/>
      <c r="AJ9574" s="305"/>
      <c r="AK9574" s="307"/>
      <c r="AL9574" s="308"/>
    </row>
    <row r="9575" spans="34:38" ht="14.4">
      <c r="AH9575" s="306"/>
      <c r="AI9575" s="305"/>
      <c r="AJ9575" s="305"/>
      <c r="AK9575" s="307"/>
      <c r="AL9575" s="308"/>
    </row>
    <row r="9576" spans="34:38" ht="14.4">
      <c r="AH9576" s="306"/>
      <c r="AI9576" s="305"/>
      <c r="AJ9576" s="305"/>
      <c r="AK9576" s="307"/>
      <c r="AL9576" s="308"/>
    </row>
    <row r="9577" spans="34:38" ht="14.4">
      <c r="AH9577" s="306"/>
      <c r="AI9577" s="305"/>
      <c r="AJ9577" s="305"/>
      <c r="AK9577" s="307"/>
      <c r="AL9577" s="308"/>
    </row>
    <row r="9578" spans="34:38" ht="14.4">
      <c r="AH9578" s="306"/>
      <c r="AI9578" s="305"/>
      <c r="AJ9578" s="305"/>
      <c r="AK9578" s="307"/>
      <c r="AL9578" s="308"/>
    </row>
    <row r="9579" spans="34:38" ht="14.4">
      <c r="AH9579" s="306"/>
      <c r="AI9579" s="305"/>
      <c r="AJ9579" s="305"/>
      <c r="AK9579" s="307"/>
      <c r="AL9579" s="308"/>
    </row>
    <row r="9580" spans="34:38" ht="14.4">
      <c r="AH9580" s="306"/>
      <c r="AI9580" s="305"/>
      <c r="AJ9580" s="305"/>
      <c r="AK9580" s="307"/>
      <c r="AL9580" s="308"/>
    </row>
    <row r="9581" spans="34:38" ht="14.4">
      <c r="AH9581" s="306"/>
      <c r="AI9581" s="305"/>
      <c r="AJ9581" s="305"/>
      <c r="AK9581" s="307"/>
      <c r="AL9581" s="308"/>
    </row>
    <row r="9582" spans="34:38" ht="14.4">
      <c r="AH9582" s="306"/>
      <c r="AI9582" s="305"/>
      <c r="AJ9582" s="305"/>
      <c r="AK9582" s="307"/>
      <c r="AL9582" s="308"/>
    </row>
    <row r="9583" spans="34:38" ht="14.4">
      <c r="AH9583" s="306"/>
      <c r="AI9583" s="305"/>
      <c r="AJ9583" s="305"/>
      <c r="AK9583" s="307"/>
      <c r="AL9583" s="308"/>
    </row>
    <row r="9584" spans="34:38" ht="14.4">
      <c r="AH9584" s="306"/>
      <c r="AI9584" s="305"/>
      <c r="AJ9584" s="305"/>
      <c r="AK9584" s="307"/>
      <c r="AL9584" s="308"/>
    </row>
    <row r="9585" spans="34:38" ht="14.4">
      <c r="AH9585" s="306"/>
      <c r="AI9585" s="305"/>
      <c r="AJ9585" s="305"/>
      <c r="AK9585" s="307"/>
      <c r="AL9585" s="308"/>
    </row>
    <row r="9586" spans="34:38" ht="14.4">
      <c r="AH9586" s="306"/>
      <c r="AI9586" s="305"/>
      <c r="AJ9586" s="305"/>
      <c r="AK9586" s="307"/>
      <c r="AL9586" s="308"/>
    </row>
    <row r="9587" spans="34:38" ht="14.4">
      <c r="AH9587" s="306"/>
      <c r="AI9587" s="305"/>
      <c r="AJ9587" s="305"/>
      <c r="AK9587" s="307"/>
      <c r="AL9587" s="308"/>
    </row>
    <row r="9588" spans="34:38" ht="14.4">
      <c r="AH9588" s="306"/>
      <c r="AI9588" s="305"/>
      <c r="AJ9588" s="305"/>
      <c r="AK9588" s="307"/>
      <c r="AL9588" s="308"/>
    </row>
    <row r="9589" spans="34:38" ht="14.4">
      <c r="AH9589" s="306"/>
      <c r="AI9589" s="305"/>
      <c r="AJ9589" s="305"/>
      <c r="AK9589" s="307"/>
      <c r="AL9589" s="308"/>
    </row>
    <row r="9590" spans="34:38" ht="14.4">
      <c r="AH9590" s="306"/>
      <c r="AI9590" s="305"/>
      <c r="AJ9590" s="305"/>
      <c r="AK9590" s="307"/>
      <c r="AL9590" s="308"/>
    </row>
    <row r="9591" spans="34:38" ht="14.4">
      <c r="AH9591" s="306"/>
      <c r="AI9591" s="305"/>
      <c r="AJ9591" s="305"/>
      <c r="AK9591" s="307"/>
      <c r="AL9591" s="308"/>
    </row>
    <row r="9592" spans="34:38" ht="14.4">
      <c r="AH9592" s="306"/>
      <c r="AI9592" s="305"/>
      <c r="AJ9592" s="305"/>
      <c r="AK9592" s="307"/>
      <c r="AL9592" s="308"/>
    </row>
    <row r="9593" spans="34:38" ht="14.4">
      <c r="AH9593" s="306"/>
      <c r="AI9593" s="305"/>
      <c r="AJ9593" s="305"/>
      <c r="AK9593" s="307"/>
      <c r="AL9593" s="308"/>
    </row>
    <row r="9594" spans="34:38" ht="14.4">
      <c r="AH9594" s="306"/>
      <c r="AI9594" s="305"/>
      <c r="AJ9594" s="305"/>
      <c r="AK9594" s="307"/>
      <c r="AL9594" s="308"/>
    </row>
    <row r="9595" spans="34:38" ht="14.4">
      <c r="AH9595" s="306"/>
      <c r="AI9595" s="305"/>
      <c r="AJ9595" s="305"/>
      <c r="AK9595" s="307"/>
      <c r="AL9595" s="308"/>
    </row>
    <row r="9596" spans="34:38" ht="14.4">
      <c r="AH9596" s="306"/>
      <c r="AI9596" s="305"/>
      <c r="AJ9596" s="305"/>
      <c r="AK9596" s="307"/>
      <c r="AL9596" s="308"/>
    </row>
    <row r="9597" spans="34:38" ht="14.4">
      <c r="AH9597" s="306"/>
      <c r="AI9597" s="305"/>
      <c r="AJ9597" s="305"/>
      <c r="AK9597" s="307"/>
      <c r="AL9597" s="308"/>
    </row>
    <row r="9598" spans="34:38" ht="14.4">
      <c r="AH9598" s="306"/>
      <c r="AI9598" s="305"/>
      <c r="AJ9598" s="305"/>
      <c r="AK9598" s="307"/>
      <c r="AL9598" s="308"/>
    </row>
    <row r="9599" spans="34:38" ht="14.4">
      <c r="AH9599" s="306"/>
      <c r="AI9599" s="305"/>
      <c r="AJ9599" s="305"/>
      <c r="AK9599" s="307"/>
      <c r="AL9599" s="308"/>
    </row>
    <row r="9600" spans="34:38" ht="14.4">
      <c r="AH9600" s="306"/>
      <c r="AI9600" s="305"/>
      <c r="AJ9600" s="305"/>
      <c r="AK9600" s="307"/>
      <c r="AL9600" s="308"/>
    </row>
    <row r="9601" spans="34:38" ht="14.4">
      <c r="AH9601" s="306"/>
      <c r="AI9601" s="305"/>
      <c r="AJ9601" s="305"/>
      <c r="AK9601" s="307"/>
      <c r="AL9601" s="308"/>
    </row>
    <row r="9602" spans="34:38" ht="14.4">
      <c r="AH9602" s="306"/>
      <c r="AI9602" s="305"/>
      <c r="AJ9602" s="305"/>
      <c r="AK9602" s="307"/>
      <c r="AL9602" s="308"/>
    </row>
    <row r="9603" spans="34:38" ht="14.4">
      <c r="AH9603" s="306"/>
      <c r="AI9603" s="305"/>
      <c r="AJ9603" s="305"/>
      <c r="AK9603" s="307"/>
      <c r="AL9603" s="308"/>
    </row>
    <row r="9604" spans="34:38" ht="14.4">
      <c r="AH9604" s="306"/>
      <c r="AI9604" s="305"/>
      <c r="AJ9604" s="305"/>
      <c r="AK9604" s="307"/>
      <c r="AL9604" s="308"/>
    </row>
    <row r="9605" spans="34:38" ht="14.4">
      <c r="AH9605" s="306"/>
      <c r="AI9605" s="305"/>
      <c r="AJ9605" s="305"/>
      <c r="AK9605" s="307"/>
      <c r="AL9605" s="308"/>
    </row>
    <row r="9606" spans="34:38" ht="14.4">
      <c r="AH9606" s="306"/>
      <c r="AI9606" s="305"/>
      <c r="AJ9606" s="305"/>
      <c r="AK9606" s="307"/>
      <c r="AL9606" s="308"/>
    </row>
    <row r="9607" spans="34:38" ht="14.4">
      <c r="AH9607" s="306"/>
      <c r="AI9607" s="305"/>
      <c r="AJ9607" s="305"/>
      <c r="AK9607" s="307"/>
      <c r="AL9607" s="308"/>
    </row>
    <row r="9608" spans="34:38" ht="14.4">
      <c r="AH9608" s="306"/>
      <c r="AI9608" s="305"/>
      <c r="AJ9608" s="305"/>
      <c r="AK9608" s="307"/>
      <c r="AL9608" s="308"/>
    </row>
    <row r="9609" spans="34:38" ht="14.4">
      <c r="AH9609" s="306"/>
      <c r="AI9609" s="305"/>
      <c r="AJ9609" s="305"/>
      <c r="AK9609" s="307"/>
      <c r="AL9609" s="308"/>
    </row>
    <row r="9610" spans="34:38" ht="14.4">
      <c r="AH9610" s="306"/>
      <c r="AI9610" s="305"/>
      <c r="AJ9610" s="305"/>
      <c r="AK9610" s="307"/>
      <c r="AL9610" s="308"/>
    </row>
    <row r="9611" spans="34:38" ht="14.4">
      <c r="AH9611" s="306"/>
      <c r="AI9611" s="305"/>
      <c r="AJ9611" s="305"/>
      <c r="AK9611" s="307"/>
      <c r="AL9611" s="308"/>
    </row>
    <row r="9612" spans="34:38" ht="14.4">
      <c r="AH9612" s="306"/>
      <c r="AI9612" s="305"/>
      <c r="AJ9612" s="305"/>
      <c r="AK9612" s="307"/>
      <c r="AL9612" s="308"/>
    </row>
    <row r="9613" spans="34:38" ht="14.4">
      <c r="AH9613" s="306"/>
      <c r="AI9613" s="305"/>
      <c r="AJ9613" s="305"/>
      <c r="AK9613" s="307"/>
      <c r="AL9613" s="308"/>
    </row>
    <row r="9614" spans="34:38" ht="14.4">
      <c r="AH9614" s="306"/>
      <c r="AI9614" s="305"/>
      <c r="AJ9614" s="305"/>
      <c r="AK9614" s="307"/>
      <c r="AL9614" s="308"/>
    </row>
    <row r="9615" spans="34:38" ht="14.4">
      <c r="AH9615" s="306"/>
      <c r="AI9615" s="305"/>
      <c r="AJ9615" s="305"/>
      <c r="AK9615" s="307"/>
      <c r="AL9615" s="308"/>
    </row>
    <row r="9616" spans="34:38" ht="14.4">
      <c r="AH9616" s="306"/>
      <c r="AI9616" s="305"/>
      <c r="AJ9616" s="305"/>
      <c r="AK9616" s="307"/>
      <c r="AL9616" s="308"/>
    </row>
    <row r="9617" spans="34:38" ht="14.4">
      <c r="AH9617" s="306"/>
      <c r="AI9617" s="305"/>
      <c r="AJ9617" s="305"/>
      <c r="AK9617" s="307"/>
      <c r="AL9617" s="308"/>
    </row>
    <row r="9618" spans="34:38" ht="14.4">
      <c r="AH9618" s="306"/>
      <c r="AI9618" s="305"/>
      <c r="AJ9618" s="305"/>
      <c r="AK9618" s="307"/>
      <c r="AL9618" s="308"/>
    </row>
    <row r="9619" spans="34:38" ht="14.4">
      <c r="AH9619" s="306"/>
      <c r="AI9619" s="305"/>
      <c r="AJ9619" s="305"/>
      <c r="AK9619" s="307"/>
      <c r="AL9619" s="308"/>
    </row>
    <row r="9620" spans="34:38" ht="14.4">
      <c r="AH9620" s="306"/>
      <c r="AI9620" s="305"/>
      <c r="AJ9620" s="305"/>
      <c r="AK9620" s="307"/>
      <c r="AL9620" s="308"/>
    </row>
    <row r="9621" spans="34:38" ht="14.4">
      <c r="AH9621" s="306"/>
      <c r="AI9621" s="305"/>
      <c r="AJ9621" s="305"/>
      <c r="AK9621" s="307"/>
      <c r="AL9621" s="308"/>
    </row>
    <row r="9622" spans="34:38" ht="14.4">
      <c r="AH9622" s="306"/>
      <c r="AI9622" s="305"/>
      <c r="AJ9622" s="305"/>
      <c r="AK9622" s="307"/>
      <c r="AL9622" s="308"/>
    </row>
    <row r="9623" spans="34:38" ht="14.4">
      <c r="AH9623" s="306"/>
      <c r="AI9623" s="305"/>
      <c r="AJ9623" s="305"/>
      <c r="AK9623" s="307"/>
      <c r="AL9623" s="308"/>
    </row>
    <row r="9624" spans="34:38" ht="14.4">
      <c r="AH9624" s="306"/>
      <c r="AI9624" s="305"/>
      <c r="AJ9624" s="305"/>
      <c r="AK9624" s="307"/>
      <c r="AL9624" s="308"/>
    </row>
    <row r="9625" spans="34:38" ht="14.4">
      <c r="AH9625" s="306"/>
      <c r="AI9625" s="305"/>
      <c r="AJ9625" s="305"/>
      <c r="AK9625" s="307"/>
      <c r="AL9625" s="308"/>
    </row>
    <row r="9626" spans="34:38" ht="14.4">
      <c r="AH9626" s="306"/>
      <c r="AI9626" s="305"/>
      <c r="AJ9626" s="305"/>
      <c r="AK9626" s="307"/>
      <c r="AL9626" s="308"/>
    </row>
    <row r="9627" spans="34:38" ht="14.4">
      <c r="AH9627" s="306"/>
      <c r="AI9627" s="305"/>
      <c r="AJ9627" s="305"/>
      <c r="AK9627" s="307"/>
      <c r="AL9627" s="308"/>
    </row>
    <row r="9628" spans="34:38" ht="14.4">
      <c r="AH9628" s="306"/>
      <c r="AI9628" s="305"/>
      <c r="AJ9628" s="305"/>
      <c r="AK9628" s="307"/>
      <c r="AL9628" s="308"/>
    </row>
    <row r="9629" spans="34:38" ht="14.4">
      <c r="AH9629" s="306"/>
      <c r="AI9629" s="305"/>
      <c r="AJ9629" s="305"/>
      <c r="AK9629" s="307"/>
      <c r="AL9629" s="308"/>
    </row>
    <row r="9630" spans="34:38" ht="14.4">
      <c r="AH9630" s="306"/>
      <c r="AI9630" s="305"/>
      <c r="AJ9630" s="305"/>
      <c r="AK9630" s="307"/>
      <c r="AL9630" s="308"/>
    </row>
    <row r="9631" spans="34:38" ht="14.4">
      <c r="AH9631" s="306"/>
      <c r="AI9631" s="305"/>
      <c r="AJ9631" s="305"/>
      <c r="AK9631" s="307"/>
      <c r="AL9631" s="308"/>
    </row>
    <row r="9632" spans="34:38" ht="14.4">
      <c r="AH9632" s="306"/>
      <c r="AI9632" s="305"/>
      <c r="AJ9632" s="305"/>
      <c r="AK9632" s="307"/>
      <c r="AL9632" s="308"/>
    </row>
    <row r="9633" spans="34:38" ht="14.4">
      <c r="AH9633" s="306"/>
      <c r="AI9633" s="305"/>
      <c r="AJ9633" s="305"/>
      <c r="AK9633" s="307"/>
      <c r="AL9633" s="308"/>
    </row>
    <row r="9634" spans="34:38" ht="14.4">
      <c r="AH9634" s="306"/>
      <c r="AI9634" s="305"/>
      <c r="AJ9634" s="305"/>
      <c r="AK9634" s="307"/>
      <c r="AL9634" s="308"/>
    </row>
    <row r="9635" spans="34:38" ht="14.4">
      <c r="AH9635" s="306"/>
      <c r="AI9635" s="305"/>
      <c r="AJ9635" s="305"/>
      <c r="AK9635" s="307"/>
      <c r="AL9635" s="308"/>
    </row>
    <row r="9636" spans="34:38" ht="14.4">
      <c r="AH9636" s="306"/>
      <c r="AI9636" s="305"/>
      <c r="AJ9636" s="305"/>
      <c r="AK9636" s="307"/>
      <c r="AL9636" s="308"/>
    </row>
    <row r="9637" spans="34:38" ht="14.4">
      <c r="AH9637" s="306"/>
      <c r="AI9637" s="305"/>
      <c r="AJ9637" s="305"/>
      <c r="AK9637" s="307"/>
      <c r="AL9637" s="308"/>
    </row>
    <row r="9638" spans="34:38" ht="14.4">
      <c r="AH9638" s="306"/>
      <c r="AI9638" s="305"/>
      <c r="AJ9638" s="305"/>
      <c r="AK9638" s="307"/>
      <c r="AL9638" s="308"/>
    </row>
    <row r="9639" spans="34:38" ht="14.4">
      <c r="AH9639" s="306"/>
      <c r="AI9639" s="305"/>
      <c r="AJ9639" s="305"/>
      <c r="AK9639" s="307"/>
      <c r="AL9639" s="308"/>
    </row>
    <row r="9640" spans="34:38" ht="14.4">
      <c r="AH9640" s="306"/>
      <c r="AI9640" s="305"/>
      <c r="AJ9640" s="305"/>
      <c r="AK9640" s="307"/>
      <c r="AL9640" s="308"/>
    </row>
    <row r="9641" spans="34:38" ht="14.4">
      <c r="AH9641" s="306"/>
      <c r="AI9641" s="305"/>
      <c r="AJ9641" s="305"/>
      <c r="AK9641" s="307"/>
      <c r="AL9641" s="308"/>
    </row>
    <row r="9642" spans="34:38" ht="14.4">
      <c r="AH9642" s="306"/>
      <c r="AI9642" s="305"/>
      <c r="AJ9642" s="305"/>
      <c r="AK9642" s="307"/>
      <c r="AL9642" s="308"/>
    </row>
    <row r="9643" spans="34:38" ht="14.4">
      <c r="AH9643" s="306"/>
      <c r="AI9643" s="305"/>
      <c r="AJ9643" s="305"/>
      <c r="AK9643" s="307"/>
      <c r="AL9643" s="308"/>
    </row>
    <row r="9644" spans="34:38" ht="14.4">
      <c r="AH9644" s="306"/>
      <c r="AI9644" s="305"/>
      <c r="AJ9644" s="305"/>
      <c r="AK9644" s="307"/>
      <c r="AL9644" s="308"/>
    </row>
    <row r="9645" spans="34:38" ht="14.4">
      <c r="AH9645" s="306"/>
      <c r="AI9645" s="305"/>
      <c r="AJ9645" s="305"/>
      <c r="AK9645" s="307"/>
      <c r="AL9645" s="308"/>
    </row>
    <row r="9646" spans="34:38" ht="14.4">
      <c r="AH9646" s="306"/>
      <c r="AI9646" s="305"/>
      <c r="AJ9646" s="305"/>
      <c r="AK9646" s="307"/>
      <c r="AL9646" s="308"/>
    </row>
    <row r="9647" spans="34:38" ht="14.4">
      <c r="AH9647" s="306"/>
      <c r="AI9647" s="305"/>
      <c r="AJ9647" s="305"/>
      <c r="AK9647" s="307"/>
      <c r="AL9647" s="308"/>
    </row>
    <row r="9648" spans="34:38" ht="14.4">
      <c r="AH9648" s="306"/>
      <c r="AI9648" s="305"/>
      <c r="AJ9648" s="305"/>
      <c r="AK9648" s="307"/>
      <c r="AL9648" s="308"/>
    </row>
    <row r="9649" spans="34:38" ht="14.4">
      <c r="AH9649" s="306"/>
      <c r="AI9649" s="305"/>
      <c r="AJ9649" s="305"/>
      <c r="AK9649" s="307"/>
      <c r="AL9649" s="308"/>
    </row>
    <row r="9650" spans="34:38" ht="14.4">
      <c r="AH9650" s="306"/>
      <c r="AI9650" s="305"/>
      <c r="AJ9650" s="305"/>
      <c r="AK9650" s="307"/>
      <c r="AL9650" s="308"/>
    </row>
    <row r="9651" spans="34:38" ht="14.4">
      <c r="AH9651" s="306"/>
      <c r="AI9651" s="305"/>
      <c r="AJ9651" s="305"/>
      <c r="AK9651" s="307"/>
      <c r="AL9651" s="308"/>
    </row>
    <row r="9652" spans="34:38" ht="14.4">
      <c r="AH9652" s="306"/>
      <c r="AI9652" s="305"/>
      <c r="AJ9652" s="305"/>
      <c r="AK9652" s="307"/>
      <c r="AL9652" s="308"/>
    </row>
    <row r="9653" spans="34:38" ht="14.4">
      <c r="AH9653" s="306"/>
      <c r="AI9653" s="305"/>
      <c r="AJ9653" s="305"/>
      <c r="AK9653" s="307"/>
      <c r="AL9653" s="308"/>
    </row>
    <row r="9654" spans="34:38" ht="14.4">
      <c r="AH9654" s="306"/>
      <c r="AI9654" s="305"/>
      <c r="AJ9654" s="305"/>
      <c r="AK9654" s="307"/>
      <c r="AL9654" s="308"/>
    </row>
    <row r="9655" spans="34:38" ht="14.4">
      <c r="AH9655" s="306"/>
      <c r="AI9655" s="305"/>
      <c r="AJ9655" s="305"/>
      <c r="AK9655" s="307"/>
      <c r="AL9655" s="308"/>
    </row>
    <row r="9656" spans="34:38" ht="14.4">
      <c r="AH9656" s="306"/>
      <c r="AI9656" s="305"/>
      <c r="AJ9656" s="305"/>
      <c r="AK9656" s="307"/>
      <c r="AL9656" s="308"/>
    </row>
    <row r="9657" spans="34:38" ht="14.4">
      <c r="AH9657" s="306"/>
      <c r="AI9657" s="305"/>
      <c r="AJ9657" s="305"/>
      <c r="AK9657" s="307"/>
      <c r="AL9657" s="308"/>
    </row>
    <row r="9658" spans="34:38" ht="14.4">
      <c r="AH9658" s="306"/>
      <c r="AI9658" s="305"/>
      <c r="AJ9658" s="305"/>
      <c r="AK9658" s="307"/>
      <c r="AL9658" s="308"/>
    </row>
    <row r="9659" spans="34:38" ht="14.4">
      <c r="AH9659" s="306"/>
      <c r="AI9659" s="305"/>
      <c r="AJ9659" s="305"/>
      <c r="AK9659" s="307"/>
      <c r="AL9659" s="308"/>
    </row>
    <row r="9660" spans="34:38" ht="14.4">
      <c r="AH9660" s="306"/>
      <c r="AI9660" s="305"/>
      <c r="AJ9660" s="305"/>
      <c r="AK9660" s="307"/>
      <c r="AL9660" s="308"/>
    </row>
    <row r="9661" spans="34:38" ht="14.4">
      <c r="AH9661" s="306"/>
      <c r="AI9661" s="305"/>
      <c r="AJ9661" s="305"/>
      <c r="AK9661" s="307"/>
      <c r="AL9661" s="308"/>
    </row>
    <row r="9662" spans="34:38" ht="14.4">
      <c r="AH9662" s="306"/>
      <c r="AI9662" s="305"/>
      <c r="AJ9662" s="305"/>
      <c r="AK9662" s="307"/>
      <c r="AL9662" s="308"/>
    </row>
    <row r="9663" spans="34:38" ht="14.4">
      <c r="AH9663" s="306"/>
      <c r="AI9663" s="305"/>
      <c r="AJ9663" s="305"/>
      <c r="AK9663" s="307"/>
      <c r="AL9663" s="308"/>
    </row>
    <row r="9664" spans="34:38" ht="14.4">
      <c r="AH9664" s="306"/>
      <c r="AI9664" s="305"/>
      <c r="AJ9664" s="305"/>
      <c r="AK9664" s="307"/>
      <c r="AL9664" s="308"/>
    </row>
    <row r="9665" spans="34:38" ht="14.4">
      <c r="AH9665" s="306"/>
      <c r="AI9665" s="305"/>
      <c r="AJ9665" s="305"/>
      <c r="AK9665" s="307"/>
      <c r="AL9665" s="308"/>
    </row>
    <row r="9666" spans="34:38" ht="14.4">
      <c r="AH9666" s="306"/>
      <c r="AI9666" s="305"/>
      <c r="AJ9666" s="305"/>
      <c r="AK9666" s="307"/>
      <c r="AL9666" s="308"/>
    </row>
    <row r="9667" spans="34:38" ht="14.4">
      <c r="AH9667" s="306"/>
      <c r="AI9667" s="305"/>
      <c r="AJ9667" s="305"/>
      <c r="AK9667" s="307"/>
      <c r="AL9667" s="308"/>
    </row>
    <row r="9668" spans="34:38" ht="14.4">
      <c r="AH9668" s="306"/>
      <c r="AI9668" s="305"/>
      <c r="AJ9668" s="305"/>
      <c r="AK9668" s="307"/>
      <c r="AL9668" s="308"/>
    </row>
    <row r="9669" spans="34:38" ht="14.4">
      <c r="AH9669" s="306"/>
      <c r="AI9669" s="305"/>
      <c r="AJ9669" s="305"/>
      <c r="AK9669" s="307"/>
      <c r="AL9669" s="308"/>
    </row>
    <row r="9670" spans="34:38" ht="14.4">
      <c r="AH9670" s="306"/>
      <c r="AI9670" s="305"/>
      <c r="AJ9670" s="305"/>
      <c r="AK9670" s="307"/>
      <c r="AL9670" s="308"/>
    </row>
    <row r="9671" spans="34:38" ht="14.4">
      <c r="AH9671" s="306"/>
      <c r="AI9671" s="305"/>
      <c r="AJ9671" s="305"/>
      <c r="AK9671" s="307"/>
      <c r="AL9671" s="308"/>
    </row>
    <row r="9672" spans="34:38" ht="14.4">
      <c r="AH9672" s="306"/>
      <c r="AI9672" s="305"/>
      <c r="AJ9672" s="305"/>
      <c r="AK9672" s="307"/>
      <c r="AL9672" s="308"/>
    </row>
    <row r="9673" spans="34:38" ht="14.4">
      <c r="AH9673" s="306"/>
      <c r="AI9673" s="305"/>
      <c r="AJ9673" s="305"/>
      <c r="AK9673" s="307"/>
      <c r="AL9673" s="308"/>
    </row>
    <row r="9674" spans="34:38" ht="14.4">
      <c r="AH9674" s="306"/>
      <c r="AI9674" s="305"/>
      <c r="AJ9674" s="305"/>
      <c r="AK9674" s="307"/>
      <c r="AL9674" s="308"/>
    </row>
    <row r="9675" spans="34:38" ht="14.4">
      <c r="AH9675" s="306"/>
      <c r="AI9675" s="305"/>
      <c r="AJ9675" s="305"/>
      <c r="AK9675" s="307"/>
      <c r="AL9675" s="308"/>
    </row>
    <row r="9676" spans="34:38" ht="14.4">
      <c r="AH9676" s="306"/>
      <c r="AI9676" s="305"/>
      <c r="AJ9676" s="305"/>
      <c r="AK9676" s="307"/>
      <c r="AL9676" s="308"/>
    </row>
    <row r="9677" spans="34:38" ht="14.4">
      <c r="AH9677" s="306"/>
      <c r="AI9677" s="305"/>
      <c r="AJ9677" s="305"/>
      <c r="AK9677" s="307"/>
      <c r="AL9677" s="308"/>
    </row>
    <row r="9678" spans="34:38" ht="14.4">
      <c r="AH9678" s="306"/>
      <c r="AI9678" s="305"/>
      <c r="AJ9678" s="305"/>
      <c r="AK9678" s="307"/>
      <c r="AL9678" s="308"/>
    </row>
    <row r="9679" spans="34:38" ht="14.4">
      <c r="AH9679" s="306"/>
      <c r="AI9679" s="305"/>
      <c r="AJ9679" s="305"/>
      <c r="AK9679" s="307"/>
      <c r="AL9679" s="308"/>
    </row>
    <row r="9680" spans="34:38" ht="14.4">
      <c r="AH9680" s="306"/>
      <c r="AI9680" s="305"/>
      <c r="AJ9680" s="305"/>
      <c r="AK9680" s="307"/>
      <c r="AL9680" s="308"/>
    </row>
    <row r="9681" spans="34:38" ht="14.4">
      <c r="AH9681" s="306"/>
      <c r="AI9681" s="305"/>
      <c r="AJ9681" s="305"/>
      <c r="AK9681" s="307"/>
      <c r="AL9681" s="308"/>
    </row>
    <row r="9682" spans="34:38" ht="14.4">
      <c r="AH9682" s="306"/>
      <c r="AI9682" s="305"/>
      <c r="AJ9682" s="305"/>
      <c r="AK9682" s="307"/>
      <c r="AL9682" s="308"/>
    </row>
    <row r="9683" spans="34:38" ht="14.4">
      <c r="AH9683" s="306"/>
      <c r="AI9683" s="305"/>
      <c r="AJ9683" s="305"/>
      <c r="AK9683" s="307"/>
      <c r="AL9683" s="308"/>
    </row>
    <row r="9684" spans="34:38" ht="14.4">
      <c r="AH9684" s="306"/>
      <c r="AI9684" s="305"/>
      <c r="AJ9684" s="305"/>
      <c r="AK9684" s="307"/>
      <c r="AL9684" s="308"/>
    </row>
    <row r="9685" spans="34:38" ht="14.4">
      <c r="AH9685" s="306"/>
      <c r="AI9685" s="305"/>
      <c r="AJ9685" s="305"/>
      <c r="AK9685" s="307"/>
      <c r="AL9685" s="308"/>
    </row>
    <row r="9686" spans="34:38" ht="14.4">
      <c r="AH9686" s="306"/>
      <c r="AI9686" s="305"/>
      <c r="AJ9686" s="305"/>
      <c r="AK9686" s="307"/>
      <c r="AL9686" s="308"/>
    </row>
    <row r="9687" spans="34:38" ht="14.4">
      <c r="AH9687" s="306"/>
      <c r="AI9687" s="305"/>
      <c r="AJ9687" s="305"/>
      <c r="AK9687" s="307"/>
      <c r="AL9687" s="308"/>
    </row>
    <row r="9688" spans="34:38" ht="14.4">
      <c r="AH9688" s="306"/>
      <c r="AI9688" s="305"/>
      <c r="AJ9688" s="305"/>
      <c r="AK9688" s="307"/>
      <c r="AL9688" s="308"/>
    </row>
    <row r="9689" spans="34:38" ht="14.4">
      <c r="AH9689" s="306"/>
      <c r="AI9689" s="305"/>
      <c r="AJ9689" s="305"/>
      <c r="AK9689" s="307"/>
      <c r="AL9689" s="308"/>
    </row>
    <row r="9690" spans="34:38" ht="14.4">
      <c r="AH9690" s="306"/>
      <c r="AI9690" s="305"/>
      <c r="AJ9690" s="305"/>
      <c r="AK9690" s="307"/>
      <c r="AL9690" s="308"/>
    </row>
    <row r="9691" spans="34:38" ht="14.4">
      <c r="AH9691" s="306"/>
      <c r="AI9691" s="305"/>
      <c r="AJ9691" s="305"/>
      <c r="AK9691" s="307"/>
      <c r="AL9691" s="308"/>
    </row>
    <row r="9692" spans="34:38" ht="14.4">
      <c r="AH9692" s="306"/>
      <c r="AI9692" s="305"/>
      <c r="AJ9692" s="305"/>
      <c r="AK9692" s="307"/>
      <c r="AL9692" s="308"/>
    </row>
    <row r="9693" spans="34:38" ht="14.4">
      <c r="AH9693" s="306"/>
      <c r="AI9693" s="305"/>
      <c r="AJ9693" s="305"/>
      <c r="AK9693" s="307"/>
      <c r="AL9693" s="308"/>
    </row>
    <row r="9694" spans="34:38" ht="14.4">
      <c r="AH9694" s="306"/>
      <c r="AI9694" s="305"/>
      <c r="AJ9694" s="305"/>
      <c r="AK9694" s="307"/>
      <c r="AL9694" s="308"/>
    </row>
    <row r="9695" spans="34:38" ht="14.4">
      <c r="AH9695" s="306"/>
      <c r="AI9695" s="305"/>
      <c r="AJ9695" s="305"/>
      <c r="AK9695" s="307"/>
      <c r="AL9695" s="308"/>
    </row>
    <row r="9696" spans="34:38" ht="14.4">
      <c r="AH9696" s="306"/>
      <c r="AI9696" s="305"/>
      <c r="AJ9696" s="305"/>
      <c r="AK9696" s="307"/>
      <c r="AL9696" s="308"/>
    </row>
    <row r="9697" spans="34:38" ht="14.4">
      <c r="AH9697" s="306"/>
      <c r="AI9697" s="305"/>
      <c r="AJ9697" s="305"/>
      <c r="AK9697" s="307"/>
      <c r="AL9697" s="308"/>
    </row>
    <row r="9698" spans="34:38" ht="14.4">
      <c r="AH9698" s="306"/>
      <c r="AI9698" s="305"/>
      <c r="AJ9698" s="305"/>
      <c r="AK9698" s="307"/>
      <c r="AL9698" s="308"/>
    </row>
    <row r="9699" spans="34:38" ht="14.4">
      <c r="AH9699" s="306"/>
      <c r="AI9699" s="305"/>
      <c r="AJ9699" s="305"/>
      <c r="AK9699" s="307"/>
      <c r="AL9699" s="308"/>
    </row>
    <row r="9700" spans="34:38" ht="14.4">
      <c r="AH9700" s="306"/>
      <c r="AI9700" s="305"/>
      <c r="AJ9700" s="305"/>
      <c r="AK9700" s="307"/>
      <c r="AL9700" s="308"/>
    </row>
    <row r="9701" spans="34:38" ht="14.4">
      <c r="AH9701" s="306"/>
      <c r="AI9701" s="305"/>
      <c r="AJ9701" s="305"/>
      <c r="AK9701" s="307"/>
      <c r="AL9701" s="308"/>
    </row>
    <row r="9702" spans="34:38" ht="14.4">
      <c r="AH9702" s="306"/>
      <c r="AI9702" s="305"/>
      <c r="AJ9702" s="305"/>
      <c r="AK9702" s="307"/>
      <c r="AL9702" s="308"/>
    </row>
    <row r="9703" spans="34:38" ht="14.4">
      <c r="AH9703" s="306"/>
      <c r="AI9703" s="305"/>
      <c r="AJ9703" s="305"/>
      <c r="AK9703" s="307"/>
      <c r="AL9703" s="308"/>
    </row>
    <row r="9704" spans="34:38" ht="14.4">
      <c r="AH9704" s="306"/>
      <c r="AI9704" s="305"/>
      <c r="AJ9704" s="305"/>
      <c r="AK9704" s="307"/>
      <c r="AL9704" s="308"/>
    </row>
    <row r="9705" spans="34:38" ht="14.4">
      <c r="AH9705" s="306"/>
      <c r="AI9705" s="305"/>
      <c r="AJ9705" s="305"/>
      <c r="AK9705" s="307"/>
      <c r="AL9705" s="308"/>
    </row>
    <row r="9706" spans="34:38" ht="14.4">
      <c r="AH9706" s="306"/>
      <c r="AI9706" s="305"/>
      <c r="AJ9706" s="305"/>
      <c r="AK9706" s="307"/>
      <c r="AL9706" s="308"/>
    </row>
    <row r="9707" spans="34:38" ht="14.4">
      <c r="AH9707" s="306"/>
      <c r="AI9707" s="305"/>
      <c r="AJ9707" s="305"/>
      <c r="AK9707" s="307"/>
      <c r="AL9707" s="308"/>
    </row>
    <row r="9708" spans="34:38" ht="14.4">
      <c r="AH9708" s="306"/>
      <c r="AI9708" s="305"/>
      <c r="AJ9708" s="305"/>
      <c r="AK9708" s="307"/>
      <c r="AL9708" s="308"/>
    </row>
    <row r="9709" spans="34:38" ht="14.4">
      <c r="AH9709" s="306"/>
      <c r="AI9709" s="305"/>
      <c r="AJ9709" s="305"/>
      <c r="AK9709" s="307"/>
      <c r="AL9709" s="308"/>
    </row>
    <row r="9710" spans="34:38" ht="14.4">
      <c r="AH9710" s="306"/>
      <c r="AI9710" s="305"/>
      <c r="AJ9710" s="305"/>
      <c r="AK9710" s="307"/>
      <c r="AL9710" s="308"/>
    </row>
    <row r="9711" spans="34:38" ht="14.4">
      <c r="AH9711" s="306"/>
      <c r="AI9711" s="305"/>
      <c r="AJ9711" s="305"/>
      <c r="AK9711" s="307"/>
      <c r="AL9711" s="308"/>
    </row>
    <row r="9712" spans="34:38" ht="14.4">
      <c r="AH9712" s="306"/>
      <c r="AI9712" s="305"/>
      <c r="AJ9712" s="305"/>
      <c r="AK9712" s="307"/>
      <c r="AL9712" s="308"/>
    </row>
    <row r="9713" spans="34:38" ht="14.4">
      <c r="AH9713" s="306"/>
      <c r="AI9713" s="305"/>
      <c r="AJ9713" s="305"/>
      <c r="AK9713" s="307"/>
      <c r="AL9713" s="308"/>
    </row>
    <row r="9714" spans="34:38" ht="14.4">
      <c r="AH9714" s="306"/>
      <c r="AI9714" s="305"/>
      <c r="AJ9714" s="305"/>
      <c r="AK9714" s="307"/>
      <c r="AL9714" s="308"/>
    </row>
    <row r="9715" spans="34:38" ht="14.4">
      <c r="AH9715" s="306"/>
      <c r="AI9715" s="305"/>
      <c r="AJ9715" s="305"/>
      <c r="AK9715" s="307"/>
      <c r="AL9715" s="308"/>
    </row>
    <row r="9716" spans="34:38" ht="14.4">
      <c r="AH9716" s="306"/>
      <c r="AI9716" s="305"/>
      <c r="AJ9716" s="305"/>
      <c r="AK9716" s="307"/>
      <c r="AL9716" s="308"/>
    </row>
    <row r="9717" spans="34:38" ht="14.4">
      <c r="AH9717" s="306"/>
      <c r="AI9717" s="305"/>
      <c r="AJ9717" s="305"/>
      <c r="AK9717" s="307"/>
      <c r="AL9717" s="308"/>
    </row>
    <row r="9718" spans="34:38" ht="14.4">
      <c r="AH9718" s="306"/>
      <c r="AI9718" s="305"/>
      <c r="AJ9718" s="305"/>
      <c r="AK9718" s="307"/>
      <c r="AL9718" s="308"/>
    </row>
    <row r="9719" spans="34:38" ht="14.4">
      <c r="AH9719" s="306"/>
      <c r="AI9719" s="305"/>
      <c r="AJ9719" s="305"/>
      <c r="AK9719" s="307"/>
      <c r="AL9719" s="308"/>
    </row>
    <row r="9720" spans="34:38" ht="14.4">
      <c r="AH9720" s="306"/>
      <c r="AI9720" s="305"/>
      <c r="AJ9720" s="305"/>
      <c r="AK9720" s="307"/>
      <c r="AL9720" s="308"/>
    </row>
    <row r="9721" spans="34:38" ht="14.4">
      <c r="AH9721" s="306"/>
      <c r="AI9721" s="305"/>
      <c r="AJ9721" s="305"/>
      <c r="AK9721" s="307"/>
      <c r="AL9721" s="308"/>
    </row>
    <row r="9722" spans="34:38" ht="14.4">
      <c r="AH9722" s="306"/>
      <c r="AI9722" s="305"/>
      <c r="AJ9722" s="305"/>
      <c r="AK9722" s="307"/>
      <c r="AL9722" s="308"/>
    </row>
    <row r="9723" spans="34:38" ht="14.4">
      <c r="AH9723" s="306"/>
      <c r="AI9723" s="305"/>
      <c r="AJ9723" s="305"/>
      <c r="AK9723" s="307"/>
      <c r="AL9723" s="308"/>
    </row>
    <row r="9724" spans="34:38" ht="14.4">
      <c r="AH9724" s="306"/>
      <c r="AI9724" s="305"/>
      <c r="AJ9724" s="305"/>
      <c r="AK9724" s="307"/>
      <c r="AL9724" s="308"/>
    </row>
    <row r="9725" spans="34:38" ht="14.4">
      <c r="AH9725" s="306"/>
      <c r="AI9725" s="305"/>
      <c r="AJ9725" s="305"/>
      <c r="AK9725" s="307"/>
      <c r="AL9725" s="308"/>
    </row>
    <row r="9726" spans="34:38" ht="14.4">
      <c r="AH9726" s="306"/>
      <c r="AI9726" s="305"/>
      <c r="AJ9726" s="305"/>
      <c r="AK9726" s="307"/>
      <c r="AL9726" s="308"/>
    </row>
    <row r="9727" spans="34:38" ht="14.4">
      <c r="AH9727" s="306"/>
      <c r="AI9727" s="305"/>
      <c r="AJ9727" s="305"/>
      <c r="AK9727" s="307"/>
      <c r="AL9727" s="308"/>
    </row>
    <row r="9728" spans="34:38" ht="14.4">
      <c r="AH9728" s="306"/>
      <c r="AI9728" s="305"/>
      <c r="AJ9728" s="305"/>
      <c r="AK9728" s="307"/>
      <c r="AL9728" s="308"/>
    </row>
    <row r="9729" spans="34:38" ht="14.4">
      <c r="AH9729" s="306"/>
      <c r="AI9729" s="305"/>
      <c r="AJ9729" s="305"/>
      <c r="AK9729" s="307"/>
      <c r="AL9729" s="308"/>
    </row>
    <row r="9730" spans="34:38" ht="14.4">
      <c r="AH9730" s="306"/>
      <c r="AI9730" s="305"/>
      <c r="AJ9730" s="305"/>
      <c r="AK9730" s="307"/>
      <c r="AL9730" s="308"/>
    </row>
    <row r="9731" spans="34:38" ht="14.4">
      <c r="AH9731" s="306"/>
      <c r="AI9731" s="305"/>
      <c r="AJ9731" s="305"/>
      <c r="AK9731" s="307"/>
      <c r="AL9731" s="308"/>
    </row>
    <row r="9732" spans="34:38" ht="14.4">
      <c r="AH9732" s="306"/>
      <c r="AI9732" s="305"/>
      <c r="AJ9732" s="305"/>
      <c r="AK9732" s="307"/>
      <c r="AL9732" s="308"/>
    </row>
    <row r="9733" spans="34:38" ht="14.4">
      <c r="AH9733" s="306"/>
      <c r="AI9733" s="305"/>
      <c r="AJ9733" s="305"/>
      <c r="AK9733" s="307"/>
      <c r="AL9733" s="308"/>
    </row>
    <row r="9734" spans="34:38" ht="14.4">
      <c r="AH9734" s="306"/>
      <c r="AI9734" s="305"/>
      <c r="AJ9734" s="305"/>
      <c r="AK9734" s="307"/>
      <c r="AL9734" s="308"/>
    </row>
    <row r="9735" spans="34:38" ht="14.4">
      <c r="AH9735" s="306"/>
      <c r="AI9735" s="305"/>
      <c r="AJ9735" s="305"/>
      <c r="AK9735" s="307"/>
      <c r="AL9735" s="308"/>
    </row>
    <row r="9736" spans="34:38" ht="14.4">
      <c r="AH9736" s="306"/>
      <c r="AI9736" s="305"/>
      <c r="AJ9736" s="305"/>
      <c r="AK9736" s="307"/>
      <c r="AL9736" s="308"/>
    </row>
    <row r="9737" spans="34:38" ht="14.4">
      <c r="AH9737" s="306"/>
      <c r="AI9737" s="305"/>
      <c r="AJ9737" s="305"/>
      <c r="AK9737" s="307"/>
      <c r="AL9737" s="308"/>
    </row>
    <row r="9738" spans="34:38" ht="14.4">
      <c r="AH9738" s="306"/>
      <c r="AI9738" s="305"/>
      <c r="AJ9738" s="305"/>
      <c r="AK9738" s="307"/>
      <c r="AL9738" s="308"/>
    </row>
    <row r="9739" spans="34:38" ht="14.4">
      <c r="AH9739" s="306"/>
      <c r="AI9739" s="305"/>
      <c r="AJ9739" s="305"/>
      <c r="AK9739" s="307"/>
      <c r="AL9739" s="308"/>
    </row>
    <row r="9740" spans="34:38" ht="14.4">
      <c r="AH9740" s="306"/>
      <c r="AI9740" s="305"/>
      <c r="AJ9740" s="305"/>
      <c r="AK9740" s="307"/>
      <c r="AL9740" s="308"/>
    </row>
    <row r="9741" spans="34:38" ht="14.4">
      <c r="AH9741" s="306"/>
      <c r="AI9741" s="305"/>
      <c r="AJ9741" s="305"/>
      <c r="AK9741" s="307"/>
      <c r="AL9741" s="308"/>
    </row>
    <row r="9742" spans="34:38" ht="14.4">
      <c r="AH9742" s="306"/>
      <c r="AI9742" s="305"/>
      <c r="AJ9742" s="305"/>
      <c r="AK9742" s="307"/>
      <c r="AL9742" s="308"/>
    </row>
    <row r="9743" spans="34:38" ht="14.4">
      <c r="AH9743" s="306"/>
      <c r="AI9743" s="305"/>
      <c r="AJ9743" s="305"/>
      <c r="AK9743" s="307"/>
      <c r="AL9743" s="308"/>
    </row>
    <row r="9744" spans="34:38" ht="14.4">
      <c r="AH9744" s="306"/>
      <c r="AI9744" s="305"/>
      <c r="AJ9744" s="305"/>
      <c r="AK9744" s="307"/>
      <c r="AL9744" s="308"/>
    </row>
    <row r="9745" spans="34:38" ht="14.4">
      <c r="AH9745" s="306"/>
      <c r="AI9745" s="305"/>
      <c r="AJ9745" s="305"/>
      <c r="AK9745" s="307"/>
      <c r="AL9745" s="308"/>
    </row>
    <row r="9746" spans="34:38" ht="14.4">
      <c r="AH9746" s="306"/>
      <c r="AI9746" s="305"/>
      <c r="AJ9746" s="305"/>
      <c r="AK9746" s="307"/>
      <c r="AL9746" s="308"/>
    </row>
    <row r="9747" spans="34:38" ht="14.4">
      <c r="AH9747" s="306"/>
      <c r="AI9747" s="305"/>
      <c r="AJ9747" s="305"/>
      <c r="AK9747" s="307"/>
      <c r="AL9747" s="308"/>
    </row>
    <row r="9748" spans="34:38" ht="14.4">
      <c r="AH9748" s="306"/>
      <c r="AI9748" s="305"/>
      <c r="AJ9748" s="305"/>
      <c r="AK9748" s="307"/>
      <c r="AL9748" s="308"/>
    </row>
    <row r="9749" spans="34:38" ht="14.4">
      <c r="AH9749" s="306"/>
      <c r="AI9749" s="305"/>
      <c r="AJ9749" s="305"/>
      <c r="AK9749" s="307"/>
      <c r="AL9749" s="308"/>
    </row>
    <row r="9750" spans="34:38" ht="14.4">
      <c r="AH9750" s="306"/>
      <c r="AI9750" s="305"/>
      <c r="AJ9750" s="305"/>
      <c r="AK9750" s="307"/>
      <c r="AL9750" s="308"/>
    </row>
    <row r="9751" spans="34:38" ht="14.4">
      <c r="AH9751" s="306"/>
      <c r="AI9751" s="305"/>
      <c r="AJ9751" s="305"/>
      <c r="AK9751" s="307"/>
      <c r="AL9751" s="308"/>
    </row>
    <row r="9752" spans="34:38" ht="14.4">
      <c r="AH9752" s="306"/>
      <c r="AI9752" s="305"/>
      <c r="AJ9752" s="305"/>
      <c r="AK9752" s="307"/>
      <c r="AL9752" s="308"/>
    </row>
    <row r="9753" spans="34:38" ht="14.4">
      <c r="AH9753" s="306"/>
      <c r="AI9753" s="305"/>
      <c r="AJ9753" s="305"/>
      <c r="AK9753" s="307"/>
      <c r="AL9753" s="308"/>
    </row>
    <row r="9754" spans="34:38" ht="14.4">
      <c r="AH9754" s="306"/>
      <c r="AI9754" s="305"/>
      <c r="AJ9754" s="305"/>
      <c r="AK9754" s="307"/>
      <c r="AL9754" s="308"/>
    </row>
    <row r="9755" spans="34:38" ht="14.4">
      <c r="AH9755" s="306"/>
      <c r="AI9755" s="305"/>
      <c r="AJ9755" s="305"/>
      <c r="AK9755" s="307"/>
      <c r="AL9755" s="308"/>
    </row>
    <row r="9756" spans="34:38" ht="14.4">
      <c r="AH9756" s="306"/>
      <c r="AI9756" s="305"/>
      <c r="AJ9756" s="305"/>
      <c r="AK9756" s="307"/>
      <c r="AL9756" s="308"/>
    </row>
    <row r="9757" spans="34:38" ht="14.4">
      <c r="AH9757" s="306"/>
      <c r="AI9757" s="305"/>
      <c r="AJ9757" s="305"/>
      <c r="AK9757" s="307"/>
      <c r="AL9757" s="308"/>
    </row>
    <row r="9758" spans="34:38" ht="14.4">
      <c r="AH9758" s="306"/>
      <c r="AI9758" s="305"/>
      <c r="AJ9758" s="305"/>
      <c r="AK9758" s="307"/>
      <c r="AL9758" s="308"/>
    </row>
    <row r="9759" spans="34:38" ht="14.4">
      <c r="AH9759" s="306"/>
      <c r="AI9759" s="305"/>
      <c r="AJ9759" s="305"/>
      <c r="AK9759" s="307"/>
      <c r="AL9759" s="308"/>
    </row>
    <row r="9760" spans="34:38" ht="14.4">
      <c r="AH9760" s="306"/>
      <c r="AI9760" s="305"/>
      <c r="AJ9760" s="305"/>
      <c r="AK9760" s="307"/>
      <c r="AL9760" s="308"/>
    </row>
    <row r="9761" spans="34:38" ht="14.4">
      <c r="AH9761" s="306"/>
      <c r="AI9761" s="305"/>
      <c r="AJ9761" s="305"/>
      <c r="AK9761" s="307"/>
      <c r="AL9761" s="308"/>
    </row>
    <row r="9762" spans="34:38" ht="14.4">
      <c r="AH9762" s="306"/>
      <c r="AI9762" s="305"/>
      <c r="AJ9762" s="305"/>
      <c r="AK9762" s="307"/>
      <c r="AL9762" s="308"/>
    </row>
    <row r="9763" spans="34:38" ht="14.4">
      <c r="AH9763" s="306"/>
      <c r="AI9763" s="305"/>
      <c r="AJ9763" s="305"/>
      <c r="AK9763" s="307"/>
      <c r="AL9763" s="308"/>
    </row>
    <row r="9764" spans="34:38" ht="14.4">
      <c r="AH9764" s="306"/>
      <c r="AI9764" s="305"/>
      <c r="AJ9764" s="305"/>
      <c r="AK9764" s="307"/>
      <c r="AL9764" s="308"/>
    </row>
    <row r="9765" spans="34:38" ht="14.4">
      <c r="AH9765" s="306"/>
      <c r="AI9765" s="305"/>
      <c r="AJ9765" s="305"/>
      <c r="AK9765" s="307"/>
      <c r="AL9765" s="308"/>
    </row>
    <row r="9766" spans="34:38" ht="14.4">
      <c r="AH9766" s="306"/>
      <c r="AI9766" s="305"/>
      <c r="AJ9766" s="305"/>
      <c r="AK9766" s="307"/>
      <c r="AL9766" s="308"/>
    </row>
    <row r="9767" spans="34:38" ht="14.4">
      <c r="AH9767" s="306"/>
      <c r="AI9767" s="305"/>
      <c r="AJ9767" s="305"/>
      <c r="AK9767" s="307"/>
      <c r="AL9767" s="308"/>
    </row>
    <row r="9768" spans="34:38" ht="14.4">
      <c r="AH9768" s="306"/>
      <c r="AI9768" s="305"/>
      <c r="AJ9768" s="305"/>
      <c r="AK9768" s="307"/>
      <c r="AL9768" s="308"/>
    </row>
    <row r="9769" spans="34:38" ht="14.4">
      <c r="AH9769" s="306"/>
      <c r="AI9769" s="305"/>
      <c r="AJ9769" s="305"/>
      <c r="AK9769" s="307"/>
      <c r="AL9769" s="308"/>
    </row>
    <row r="9770" spans="34:38" ht="14.4">
      <c r="AH9770" s="306"/>
      <c r="AI9770" s="305"/>
      <c r="AJ9770" s="305"/>
      <c r="AK9770" s="307"/>
      <c r="AL9770" s="308"/>
    </row>
    <row r="9771" spans="34:38" ht="14.4">
      <c r="AH9771" s="306"/>
      <c r="AI9771" s="305"/>
      <c r="AJ9771" s="305"/>
      <c r="AK9771" s="307"/>
      <c r="AL9771" s="308"/>
    </row>
    <row r="9772" spans="34:38" ht="14.4">
      <c r="AH9772" s="306"/>
      <c r="AI9772" s="305"/>
      <c r="AJ9772" s="305"/>
      <c r="AK9772" s="307"/>
      <c r="AL9772" s="308"/>
    </row>
    <row r="9773" spans="34:38" ht="14.4">
      <c r="AH9773" s="306"/>
      <c r="AI9773" s="305"/>
      <c r="AJ9773" s="305"/>
      <c r="AK9773" s="307"/>
      <c r="AL9773" s="308"/>
    </row>
    <row r="9774" spans="34:38" ht="14.4">
      <c r="AH9774" s="306"/>
      <c r="AI9774" s="305"/>
      <c r="AJ9774" s="305"/>
      <c r="AK9774" s="307"/>
      <c r="AL9774" s="308"/>
    </row>
    <row r="9775" spans="34:38" ht="14.4">
      <c r="AH9775" s="306"/>
      <c r="AI9775" s="305"/>
      <c r="AJ9775" s="305"/>
      <c r="AK9775" s="307"/>
      <c r="AL9775" s="308"/>
    </row>
    <row r="9776" spans="34:38" ht="14.4">
      <c r="AH9776" s="306"/>
      <c r="AI9776" s="305"/>
      <c r="AJ9776" s="305"/>
      <c r="AK9776" s="307"/>
      <c r="AL9776" s="308"/>
    </row>
    <row r="9777" spans="34:38" ht="14.4">
      <c r="AH9777" s="306"/>
      <c r="AI9777" s="305"/>
      <c r="AJ9777" s="305"/>
      <c r="AK9777" s="307"/>
      <c r="AL9777" s="308"/>
    </row>
    <row r="9778" spans="34:38" ht="14.4">
      <c r="AH9778" s="306"/>
      <c r="AI9778" s="305"/>
      <c r="AJ9778" s="305"/>
      <c r="AK9778" s="307"/>
      <c r="AL9778" s="308"/>
    </row>
    <row r="9779" spans="34:38" ht="14.4">
      <c r="AH9779" s="306"/>
      <c r="AI9779" s="305"/>
      <c r="AJ9779" s="305"/>
      <c r="AK9779" s="307"/>
      <c r="AL9779" s="308"/>
    </row>
    <row r="9780" spans="34:38" ht="14.4">
      <c r="AH9780" s="306"/>
      <c r="AI9780" s="305"/>
      <c r="AJ9780" s="305"/>
      <c r="AK9780" s="307"/>
      <c r="AL9780" s="308"/>
    </row>
    <row r="9781" spans="34:38" ht="14.4">
      <c r="AH9781" s="306"/>
      <c r="AI9781" s="305"/>
      <c r="AJ9781" s="305"/>
      <c r="AK9781" s="307"/>
      <c r="AL9781" s="308"/>
    </row>
    <row r="9782" spans="34:38" ht="14.4">
      <c r="AH9782" s="306"/>
      <c r="AI9782" s="305"/>
      <c r="AJ9782" s="305"/>
      <c r="AK9782" s="307"/>
      <c r="AL9782" s="308"/>
    </row>
    <row r="9783" spans="34:38" ht="14.4">
      <c r="AH9783" s="306"/>
      <c r="AI9783" s="305"/>
      <c r="AJ9783" s="305"/>
      <c r="AK9783" s="307"/>
      <c r="AL9783" s="308"/>
    </row>
    <row r="9784" spans="34:38" ht="14.4">
      <c r="AH9784" s="306"/>
      <c r="AI9784" s="305"/>
      <c r="AJ9784" s="305"/>
      <c r="AK9784" s="307"/>
      <c r="AL9784" s="308"/>
    </row>
    <row r="9785" spans="34:38" ht="14.4">
      <c r="AH9785" s="306"/>
      <c r="AI9785" s="305"/>
      <c r="AJ9785" s="305"/>
      <c r="AK9785" s="307"/>
      <c r="AL9785" s="308"/>
    </row>
    <row r="9786" spans="34:38" ht="14.4">
      <c r="AH9786" s="306"/>
      <c r="AI9786" s="305"/>
      <c r="AJ9786" s="305"/>
      <c r="AK9786" s="307"/>
      <c r="AL9786" s="308"/>
    </row>
    <row r="9787" spans="34:38" ht="14.4">
      <c r="AH9787" s="306"/>
      <c r="AI9787" s="305"/>
      <c r="AJ9787" s="305"/>
      <c r="AK9787" s="307"/>
      <c r="AL9787" s="308"/>
    </row>
    <row r="9788" spans="34:38" ht="14.4">
      <c r="AH9788" s="306"/>
      <c r="AI9788" s="305"/>
      <c r="AJ9788" s="305"/>
      <c r="AK9788" s="307"/>
      <c r="AL9788" s="308"/>
    </row>
    <row r="9789" spans="34:38" ht="14.4">
      <c r="AH9789" s="306"/>
      <c r="AI9789" s="305"/>
      <c r="AJ9789" s="305"/>
      <c r="AK9789" s="307"/>
      <c r="AL9789" s="308"/>
    </row>
    <row r="9790" spans="34:38" ht="14.4">
      <c r="AH9790" s="306"/>
      <c r="AI9790" s="305"/>
      <c r="AJ9790" s="305"/>
      <c r="AK9790" s="307"/>
      <c r="AL9790" s="308"/>
    </row>
    <row r="9791" spans="34:38" ht="14.4">
      <c r="AH9791" s="306"/>
      <c r="AI9791" s="305"/>
      <c r="AJ9791" s="305"/>
      <c r="AK9791" s="307"/>
      <c r="AL9791" s="308"/>
    </row>
    <row r="9792" spans="34:38" ht="14.4">
      <c r="AH9792" s="306"/>
      <c r="AI9792" s="305"/>
      <c r="AJ9792" s="305"/>
      <c r="AK9792" s="307"/>
      <c r="AL9792" s="308"/>
    </row>
    <row r="9793" spans="34:38" ht="14.4">
      <c r="AH9793" s="306"/>
      <c r="AI9793" s="305"/>
      <c r="AJ9793" s="305"/>
      <c r="AK9793" s="307"/>
      <c r="AL9793" s="308"/>
    </row>
    <row r="9794" spans="34:38" ht="14.4">
      <c r="AH9794" s="306"/>
      <c r="AI9794" s="305"/>
      <c r="AJ9794" s="305"/>
      <c r="AK9794" s="307"/>
      <c r="AL9794" s="308"/>
    </row>
    <row r="9795" spans="34:38" ht="14.4">
      <c r="AH9795" s="306"/>
      <c r="AI9795" s="305"/>
      <c r="AJ9795" s="305"/>
      <c r="AK9795" s="307"/>
      <c r="AL9795" s="308"/>
    </row>
    <row r="9796" spans="34:38" ht="14.4">
      <c r="AH9796" s="306"/>
      <c r="AI9796" s="305"/>
      <c r="AJ9796" s="305"/>
      <c r="AK9796" s="307"/>
      <c r="AL9796" s="308"/>
    </row>
    <row r="9797" spans="34:38" ht="14.4">
      <c r="AH9797" s="306"/>
      <c r="AI9797" s="305"/>
      <c r="AJ9797" s="305"/>
      <c r="AK9797" s="307"/>
      <c r="AL9797" s="308"/>
    </row>
    <row r="9798" spans="34:38" ht="14.4">
      <c r="AH9798" s="306"/>
      <c r="AI9798" s="305"/>
      <c r="AJ9798" s="305"/>
      <c r="AK9798" s="307"/>
      <c r="AL9798" s="308"/>
    </row>
    <row r="9799" spans="34:38" ht="14.4">
      <c r="AH9799" s="306"/>
      <c r="AI9799" s="305"/>
      <c r="AJ9799" s="305"/>
      <c r="AK9799" s="307"/>
      <c r="AL9799" s="308"/>
    </row>
    <row r="9800" spans="34:38" ht="14.4">
      <c r="AH9800" s="306"/>
      <c r="AI9800" s="305"/>
      <c r="AJ9800" s="305"/>
      <c r="AK9800" s="307"/>
      <c r="AL9800" s="308"/>
    </row>
    <row r="9801" spans="34:38" ht="14.4">
      <c r="AH9801" s="306"/>
      <c r="AI9801" s="305"/>
      <c r="AJ9801" s="305"/>
      <c r="AK9801" s="307"/>
      <c r="AL9801" s="308"/>
    </row>
    <row r="9802" spans="34:38" ht="14.4">
      <c r="AH9802" s="306"/>
      <c r="AI9802" s="305"/>
      <c r="AJ9802" s="305"/>
      <c r="AK9802" s="307"/>
      <c r="AL9802" s="308"/>
    </row>
    <row r="9803" spans="34:38" ht="14.4">
      <c r="AH9803" s="306"/>
      <c r="AI9803" s="305"/>
      <c r="AJ9803" s="305"/>
      <c r="AK9803" s="307"/>
      <c r="AL9803" s="308"/>
    </row>
    <row r="9804" spans="34:38" ht="14.4">
      <c r="AH9804" s="306"/>
      <c r="AI9804" s="305"/>
      <c r="AJ9804" s="305"/>
      <c r="AK9804" s="307"/>
      <c r="AL9804" s="308"/>
    </row>
    <row r="9805" spans="34:38" ht="14.4">
      <c r="AH9805" s="306"/>
      <c r="AI9805" s="305"/>
      <c r="AJ9805" s="305"/>
      <c r="AK9805" s="307"/>
      <c r="AL9805" s="308"/>
    </row>
    <row r="9806" spans="34:38" ht="14.4">
      <c r="AH9806" s="306"/>
      <c r="AI9806" s="305"/>
      <c r="AJ9806" s="305"/>
      <c r="AK9806" s="307"/>
      <c r="AL9806" s="308"/>
    </row>
    <row r="9807" spans="34:38" ht="14.4">
      <c r="AH9807" s="306"/>
      <c r="AI9807" s="305"/>
      <c r="AJ9807" s="305"/>
      <c r="AK9807" s="307"/>
      <c r="AL9807" s="308"/>
    </row>
    <row r="9808" spans="34:38" ht="14.4">
      <c r="AH9808" s="306"/>
      <c r="AI9808" s="305"/>
      <c r="AJ9808" s="305"/>
      <c r="AK9808" s="307"/>
      <c r="AL9808" s="308"/>
    </row>
    <row r="9809" spans="34:38" ht="14.4">
      <c r="AH9809" s="306"/>
      <c r="AI9809" s="305"/>
      <c r="AJ9809" s="305"/>
      <c r="AK9809" s="307"/>
      <c r="AL9809" s="308"/>
    </row>
    <row r="9810" spans="34:38" ht="14.4">
      <c r="AH9810" s="306"/>
      <c r="AI9810" s="305"/>
      <c r="AJ9810" s="305"/>
      <c r="AK9810" s="307"/>
      <c r="AL9810" s="308"/>
    </row>
    <row r="9811" spans="34:38" ht="14.4">
      <c r="AH9811" s="306"/>
      <c r="AI9811" s="305"/>
      <c r="AJ9811" s="305"/>
      <c r="AK9811" s="307"/>
      <c r="AL9811" s="308"/>
    </row>
    <row r="9812" spans="34:38" ht="14.4">
      <c r="AH9812" s="306"/>
      <c r="AI9812" s="305"/>
      <c r="AJ9812" s="305"/>
      <c r="AK9812" s="307"/>
      <c r="AL9812" s="308"/>
    </row>
    <row r="9813" spans="34:38" ht="14.4">
      <c r="AH9813" s="306"/>
      <c r="AI9813" s="305"/>
      <c r="AJ9813" s="305"/>
      <c r="AK9813" s="307"/>
      <c r="AL9813" s="308"/>
    </row>
    <row r="9814" spans="34:38" ht="14.4">
      <c r="AH9814" s="306"/>
      <c r="AI9814" s="305"/>
      <c r="AJ9814" s="305"/>
      <c r="AK9814" s="307"/>
      <c r="AL9814" s="308"/>
    </row>
    <row r="9815" spans="34:38" ht="14.4">
      <c r="AH9815" s="306"/>
      <c r="AI9815" s="305"/>
      <c r="AJ9815" s="305"/>
      <c r="AK9815" s="307"/>
      <c r="AL9815" s="308"/>
    </row>
    <row r="9816" spans="34:38" ht="14.4">
      <c r="AH9816" s="306"/>
      <c r="AI9816" s="305"/>
      <c r="AJ9816" s="305"/>
      <c r="AK9816" s="307"/>
      <c r="AL9816" s="308"/>
    </row>
    <row r="9817" spans="34:38" ht="14.4">
      <c r="AH9817" s="306"/>
      <c r="AI9817" s="305"/>
      <c r="AJ9817" s="305"/>
      <c r="AK9817" s="307"/>
      <c r="AL9817" s="308"/>
    </row>
    <row r="9818" spans="34:38" ht="14.4">
      <c r="AH9818" s="306"/>
      <c r="AI9818" s="305"/>
      <c r="AJ9818" s="305"/>
      <c r="AK9818" s="307"/>
      <c r="AL9818" s="308"/>
    </row>
    <row r="9819" spans="34:38" ht="14.4">
      <c r="AH9819" s="306"/>
      <c r="AI9819" s="305"/>
      <c r="AJ9819" s="305"/>
      <c r="AK9819" s="307"/>
      <c r="AL9819" s="308"/>
    </row>
    <row r="9820" spans="34:38" ht="14.4">
      <c r="AH9820" s="306"/>
      <c r="AI9820" s="305"/>
      <c r="AJ9820" s="305"/>
      <c r="AK9820" s="307"/>
      <c r="AL9820" s="308"/>
    </row>
    <row r="9821" spans="34:38" ht="14.4">
      <c r="AH9821" s="306"/>
      <c r="AI9821" s="305"/>
      <c r="AJ9821" s="305"/>
      <c r="AK9821" s="307"/>
      <c r="AL9821" s="308"/>
    </row>
    <row r="9822" spans="34:38" ht="14.4">
      <c r="AH9822" s="306"/>
      <c r="AI9822" s="305"/>
      <c r="AJ9822" s="305"/>
      <c r="AK9822" s="307"/>
      <c r="AL9822" s="308"/>
    </row>
    <row r="9823" spans="34:38" ht="14.4">
      <c r="AH9823" s="306"/>
      <c r="AI9823" s="305"/>
      <c r="AJ9823" s="305"/>
      <c r="AK9823" s="307"/>
      <c r="AL9823" s="308"/>
    </row>
    <row r="9824" spans="34:38" ht="14.4">
      <c r="AH9824" s="306"/>
      <c r="AI9824" s="305"/>
      <c r="AJ9824" s="305"/>
      <c r="AK9824" s="307"/>
      <c r="AL9824" s="308"/>
    </row>
    <row r="9825" spans="34:38" ht="14.4">
      <c r="AH9825" s="306"/>
      <c r="AI9825" s="305"/>
      <c r="AJ9825" s="305"/>
      <c r="AK9825" s="307"/>
      <c r="AL9825" s="308"/>
    </row>
    <row r="9826" spans="34:38" ht="14.4">
      <c r="AH9826" s="306"/>
      <c r="AI9826" s="305"/>
      <c r="AJ9826" s="305"/>
      <c r="AK9826" s="307"/>
      <c r="AL9826" s="308"/>
    </row>
    <row r="9827" spans="34:38" ht="14.4">
      <c r="AH9827" s="306"/>
      <c r="AI9827" s="305"/>
      <c r="AJ9827" s="305"/>
      <c r="AK9827" s="307"/>
      <c r="AL9827" s="308"/>
    </row>
    <row r="9828" spans="34:38" ht="14.4">
      <c r="AH9828" s="306"/>
      <c r="AI9828" s="305"/>
      <c r="AJ9828" s="305"/>
      <c r="AK9828" s="307"/>
      <c r="AL9828" s="308"/>
    </row>
    <row r="9829" spans="34:38" ht="14.4">
      <c r="AH9829" s="306"/>
      <c r="AI9829" s="305"/>
      <c r="AJ9829" s="305"/>
      <c r="AK9829" s="307"/>
      <c r="AL9829" s="308"/>
    </row>
    <row r="9830" spans="34:38" ht="14.4">
      <c r="AH9830" s="306"/>
      <c r="AI9830" s="305"/>
      <c r="AJ9830" s="305"/>
      <c r="AK9830" s="307"/>
      <c r="AL9830" s="308"/>
    </row>
    <row r="9831" spans="34:38" ht="14.4">
      <c r="AH9831" s="306"/>
      <c r="AI9831" s="305"/>
      <c r="AJ9831" s="305"/>
      <c r="AK9831" s="307"/>
      <c r="AL9831" s="308"/>
    </row>
    <row r="9832" spans="34:38" ht="14.4">
      <c r="AH9832" s="306"/>
      <c r="AI9832" s="305"/>
      <c r="AJ9832" s="305"/>
      <c r="AK9832" s="307"/>
      <c r="AL9832" s="308"/>
    </row>
    <row r="9833" spans="34:38" ht="14.4">
      <c r="AH9833" s="306"/>
      <c r="AI9833" s="305"/>
      <c r="AJ9833" s="305"/>
      <c r="AK9833" s="307"/>
      <c r="AL9833" s="308"/>
    </row>
    <row r="9834" spans="34:38" ht="14.4">
      <c r="AH9834" s="306"/>
      <c r="AI9834" s="305"/>
      <c r="AJ9834" s="305"/>
      <c r="AK9834" s="307"/>
      <c r="AL9834" s="308"/>
    </row>
    <row r="9835" spans="34:38" ht="14.4">
      <c r="AH9835" s="306"/>
      <c r="AI9835" s="305"/>
      <c r="AJ9835" s="305"/>
      <c r="AK9835" s="307"/>
      <c r="AL9835" s="308"/>
    </row>
    <row r="9836" spans="34:38" ht="14.4">
      <c r="AH9836" s="306"/>
      <c r="AI9836" s="305"/>
      <c r="AJ9836" s="305"/>
      <c r="AK9836" s="307"/>
      <c r="AL9836" s="308"/>
    </row>
    <row r="9837" spans="34:38" ht="14.4">
      <c r="AH9837" s="306"/>
      <c r="AI9837" s="305"/>
      <c r="AJ9837" s="305"/>
      <c r="AK9837" s="307"/>
      <c r="AL9837" s="308"/>
    </row>
    <row r="9838" spans="34:38" ht="14.4">
      <c r="AH9838" s="306"/>
      <c r="AI9838" s="305"/>
      <c r="AJ9838" s="305"/>
      <c r="AK9838" s="307"/>
      <c r="AL9838" s="308"/>
    </row>
    <row r="9839" spans="34:38" ht="14.4">
      <c r="AH9839" s="306"/>
      <c r="AI9839" s="305"/>
      <c r="AJ9839" s="305"/>
      <c r="AK9839" s="307"/>
      <c r="AL9839" s="308"/>
    </row>
    <row r="9840" spans="34:38" ht="14.4">
      <c r="AH9840" s="306"/>
      <c r="AI9840" s="305"/>
      <c r="AJ9840" s="305"/>
      <c r="AK9840" s="307"/>
      <c r="AL9840" s="308"/>
    </row>
    <row r="9841" spans="34:38" ht="14.4">
      <c r="AH9841" s="306"/>
      <c r="AI9841" s="305"/>
      <c r="AJ9841" s="305"/>
      <c r="AK9841" s="307"/>
      <c r="AL9841" s="308"/>
    </row>
    <row r="9842" spans="34:38" ht="14.4">
      <c r="AH9842" s="306"/>
      <c r="AI9842" s="305"/>
      <c r="AJ9842" s="305"/>
      <c r="AK9842" s="307"/>
      <c r="AL9842" s="308"/>
    </row>
    <row r="9843" spans="34:38" ht="14.4">
      <c r="AH9843" s="306"/>
      <c r="AI9843" s="305"/>
      <c r="AJ9843" s="305"/>
      <c r="AK9843" s="307"/>
      <c r="AL9843" s="308"/>
    </row>
    <row r="9844" spans="34:38" ht="14.4">
      <c r="AH9844" s="306"/>
      <c r="AI9844" s="305"/>
      <c r="AJ9844" s="305"/>
      <c r="AK9844" s="307"/>
      <c r="AL9844" s="308"/>
    </row>
    <row r="9845" spans="34:38" ht="14.4">
      <c r="AH9845" s="306"/>
      <c r="AI9845" s="305"/>
      <c r="AJ9845" s="305"/>
      <c r="AK9845" s="307"/>
      <c r="AL9845" s="308"/>
    </row>
    <row r="9846" spans="34:38" ht="14.4">
      <c r="AH9846" s="306"/>
      <c r="AI9846" s="305"/>
      <c r="AJ9846" s="305"/>
      <c r="AK9846" s="307"/>
      <c r="AL9846" s="308"/>
    </row>
    <row r="9847" spans="34:38" ht="14.4">
      <c r="AH9847" s="306"/>
      <c r="AI9847" s="305"/>
      <c r="AJ9847" s="305"/>
      <c r="AK9847" s="307"/>
      <c r="AL9847" s="308"/>
    </row>
    <row r="9848" spans="34:38" ht="14.4">
      <c r="AH9848" s="306"/>
      <c r="AI9848" s="305"/>
      <c r="AJ9848" s="305"/>
      <c r="AK9848" s="307"/>
      <c r="AL9848" s="308"/>
    </row>
    <row r="9849" spans="34:38" ht="14.4">
      <c r="AH9849" s="306"/>
      <c r="AI9849" s="305"/>
      <c r="AJ9849" s="305"/>
      <c r="AK9849" s="307"/>
      <c r="AL9849" s="308"/>
    </row>
    <row r="9850" spans="34:38" ht="14.4">
      <c r="AH9850" s="306"/>
      <c r="AI9850" s="305"/>
      <c r="AJ9850" s="305"/>
      <c r="AK9850" s="307"/>
      <c r="AL9850" s="308"/>
    </row>
    <row r="9851" spans="34:38" ht="14.4">
      <c r="AH9851" s="306"/>
      <c r="AI9851" s="305"/>
      <c r="AJ9851" s="305"/>
      <c r="AK9851" s="307"/>
      <c r="AL9851" s="308"/>
    </row>
    <row r="9852" spans="34:38" ht="14.4">
      <c r="AH9852" s="306"/>
      <c r="AI9852" s="305"/>
      <c r="AJ9852" s="305"/>
      <c r="AK9852" s="307"/>
      <c r="AL9852" s="308"/>
    </row>
    <row r="9853" spans="34:38" ht="14.4">
      <c r="AH9853" s="306"/>
      <c r="AI9853" s="305"/>
      <c r="AJ9853" s="305"/>
      <c r="AK9853" s="307"/>
      <c r="AL9853" s="308"/>
    </row>
    <row r="9854" spans="34:38" ht="14.4">
      <c r="AH9854" s="306"/>
      <c r="AI9854" s="305"/>
      <c r="AJ9854" s="305"/>
      <c r="AK9854" s="307"/>
      <c r="AL9854" s="308"/>
    </row>
    <row r="9855" spans="34:38" ht="14.4">
      <c r="AH9855" s="306"/>
      <c r="AI9855" s="305"/>
      <c r="AJ9855" s="305"/>
      <c r="AK9855" s="307"/>
      <c r="AL9855" s="308"/>
    </row>
    <row r="9856" spans="34:38" ht="14.4">
      <c r="AH9856" s="306"/>
      <c r="AI9856" s="305"/>
      <c r="AJ9856" s="305"/>
      <c r="AK9856" s="307"/>
      <c r="AL9856" s="308"/>
    </row>
    <row r="9857" spans="34:38" ht="14.4">
      <c r="AH9857" s="306"/>
      <c r="AI9857" s="305"/>
      <c r="AJ9857" s="305"/>
      <c r="AK9857" s="307"/>
      <c r="AL9857" s="308"/>
    </row>
    <row r="9858" spans="34:38" ht="14.4">
      <c r="AH9858" s="306"/>
      <c r="AI9858" s="305"/>
      <c r="AJ9858" s="305"/>
      <c r="AK9858" s="307"/>
      <c r="AL9858" s="308"/>
    </row>
    <row r="9859" spans="34:38" ht="14.4">
      <c r="AH9859" s="306"/>
      <c r="AI9859" s="305"/>
      <c r="AJ9859" s="305"/>
      <c r="AK9859" s="307"/>
      <c r="AL9859" s="308"/>
    </row>
    <row r="9860" spans="34:38" ht="14.4">
      <c r="AH9860" s="306"/>
      <c r="AI9860" s="305"/>
      <c r="AJ9860" s="305"/>
      <c r="AK9860" s="307"/>
      <c r="AL9860" s="308"/>
    </row>
    <row r="9861" spans="34:38" ht="14.4">
      <c r="AH9861" s="306"/>
      <c r="AI9861" s="305"/>
      <c r="AJ9861" s="305"/>
      <c r="AK9861" s="307"/>
      <c r="AL9861" s="308"/>
    </row>
    <row r="9862" spans="34:38" ht="14.4">
      <c r="AH9862" s="306"/>
      <c r="AI9862" s="305"/>
      <c r="AJ9862" s="305"/>
      <c r="AK9862" s="307"/>
      <c r="AL9862" s="308"/>
    </row>
    <row r="9863" spans="34:38" ht="14.4">
      <c r="AH9863" s="306"/>
      <c r="AI9863" s="305"/>
      <c r="AJ9863" s="305"/>
      <c r="AK9863" s="307"/>
      <c r="AL9863" s="308"/>
    </row>
    <row r="9864" spans="34:38" ht="14.4">
      <c r="AH9864" s="306"/>
      <c r="AI9864" s="305"/>
      <c r="AJ9864" s="305"/>
      <c r="AK9864" s="307"/>
      <c r="AL9864" s="308"/>
    </row>
    <row r="9865" spans="34:38" ht="14.4">
      <c r="AH9865" s="306"/>
      <c r="AI9865" s="305"/>
      <c r="AJ9865" s="305"/>
      <c r="AK9865" s="307"/>
      <c r="AL9865" s="308"/>
    </row>
    <row r="9866" spans="34:38" ht="14.4">
      <c r="AH9866" s="306"/>
      <c r="AI9866" s="305"/>
      <c r="AJ9866" s="305"/>
      <c r="AK9866" s="307"/>
      <c r="AL9866" s="308"/>
    </row>
    <row r="9867" spans="34:38" ht="14.4">
      <c r="AH9867" s="306"/>
      <c r="AI9867" s="305"/>
      <c r="AJ9867" s="305"/>
      <c r="AK9867" s="307"/>
      <c r="AL9867" s="308"/>
    </row>
    <row r="9868" spans="34:38" ht="14.4">
      <c r="AH9868" s="306"/>
      <c r="AI9868" s="305"/>
      <c r="AJ9868" s="305"/>
      <c r="AK9868" s="307"/>
      <c r="AL9868" s="308"/>
    </row>
    <row r="9869" spans="34:38" ht="14.4">
      <c r="AH9869" s="306"/>
      <c r="AI9869" s="305"/>
      <c r="AJ9869" s="305"/>
      <c r="AK9869" s="307"/>
      <c r="AL9869" s="308"/>
    </row>
    <row r="9870" spans="34:38" ht="14.4">
      <c r="AH9870" s="306"/>
      <c r="AI9870" s="305"/>
      <c r="AJ9870" s="305"/>
      <c r="AK9870" s="307"/>
      <c r="AL9870" s="308"/>
    </row>
    <row r="9871" spans="34:38" ht="14.4">
      <c r="AH9871" s="306"/>
      <c r="AI9871" s="305"/>
      <c r="AJ9871" s="305"/>
      <c r="AK9871" s="307"/>
      <c r="AL9871" s="308"/>
    </row>
    <row r="9872" spans="34:38" ht="14.4">
      <c r="AH9872" s="306"/>
      <c r="AI9872" s="305"/>
      <c r="AJ9872" s="305"/>
      <c r="AK9872" s="307"/>
      <c r="AL9872" s="308"/>
    </row>
    <row r="9873" spans="34:38" ht="14.4">
      <c r="AH9873" s="306"/>
      <c r="AI9873" s="305"/>
      <c r="AJ9873" s="305"/>
      <c r="AK9873" s="307"/>
      <c r="AL9873" s="308"/>
    </row>
    <row r="9874" spans="34:38" ht="14.4">
      <c r="AH9874" s="306"/>
      <c r="AI9874" s="305"/>
      <c r="AJ9874" s="305"/>
      <c r="AK9874" s="307"/>
      <c r="AL9874" s="308"/>
    </row>
    <row r="9875" spans="34:38" ht="14.4">
      <c r="AH9875" s="306"/>
      <c r="AI9875" s="305"/>
      <c r="AJ9875" s="305"/>
      <c r="AK9875" s="307"/>
      <c r="AL9875" s="308"/>
    </row>
    <row r="9876" spans="34:38" ht="14.4">
      <c r="AH9876" s="306"/>
      <c r="AI9876" s="305"/>
      <c r="AJ9876" s="305"/>
      <c r="AK9876" s="307"/>
      <c r="AL9876" s="308"/>
    </row>
    <row r="9877" spans="34:38" ht="14.4">
      <c r="AH9877" s="306"/>
      <c r="AI9877" s="305"/>
      <c r="AJ9877" s="305"/>
      <c r="AK9877" s="307"/>
      <c r="AL9877" s="308"/>
    </row>
    <row r="9878" spans="34:38" ht="14.4">
      <c r="AH9878" s="306"/>
      <c r="AI9878" s="305"/>
      <c r="AJ9878" s="305"/>
      <c r="AK9878" s="307"/>
      <c r="AL9878" s="308"/>
    </row>
    <row r="9879" spans="34:38" ht="14.4">
      <c r="AH9879" s="306"/>
      <c r="AI9879" s="305"/>
      <c r="AJ9879" s="305"/>
      <c r="AK9879" s="307"/>
      <c r="AL9879" s="308"/>
    </row>
    <row r="9880" spans="34:38" ht="14.4">
      <c r="AH9880" s="306"/>
      <c r="AI9880" s="305"/>
      <c r="AJ9880" s="305"/>
      <c r="AK9880" s="307"/>
      <c r="AL9880" s="308"/>
    </row>
    <row r="9881" spans="34:38" ht="14.4">
      <c r="AH9881" s="306"/>
      <c r="AI9881" s="305"/>
      <c r="AJ9881" s="305"/>
      <c r="AK9881" s="307"/>
      <c r="AL9881" s="308"/>
    </row>
    <row r="9882" spans="34:38" ht="14.4">
      <c r="AH9882" s="306"/>
      <c r="AI9882" s="305"/>
      <c r="AJ9882" s="305"/>
      <c r="AK9882" s="307"/>
      <c r="AL9882" s="308"/>
    </row>
    <row r="9883" spans="34:38" ht="14.4">
      <c r="AH9883" s="306"/>
      <c r="AI9883" s="305"/>
      <c r="AJ9883" s="305"/>
      <c r="AK9883" s="307"/>
      <c r="AL9883" s="308"/>
    </row>
    <row r="9884" spans="34:38" ht="14.4">
      <c r="AH9884" s="306"/>
      <c r="AI9884" s="305"/>
      <c r="AJ9884" s="305"/>
      <c r="AK9884" s="307"/>
      <c r="AL9884" s="308"/>
    </row>
    <row r="9885" spans="34:38" ht="14.4">
      <c r="AH9885" s="306"/>
      <c r="AI9885" s="305"/>
      <c r="AJ9885" s="305"/>
      <c r="AK9885" s="307"/>
      <c r="AL9885" s="308"/>
    </row>
    <row r="9886" spans="34:38" ht="14.4">
      <c r="AH9886" s="306"/>
      <c r="AI9886" s="305"/>
      <c r="AJ9886" s="305"/>
      <c r="AK9886" s="307"/>
      <c r="AL9886" s="308"/>
    </row>
    <row r="9887" spans="34:38" ht="14.4">
      <c r="AH9887" s="306"/>
      <c r="AI9887" s="305"/>
      <c r="AJ9887" s="305"/>
      <c r="AK9887" s="307"/>
      <c r="AL9887" s="308"/>
    </row>
    <row r="9888" spans="34:38" ht="14.4">
      <c r="AH9888" s="306"/>
      <c r="AI9888" s="305"/>
      <c r="AJ9888" s="305"/>
      <c r="AK9888" s="307"/>
      <c r="AL9888" s="308"/>
    </row>
    <row r="9889" spans="34:38" ht="14.4">
      <c r="AH9889" s="306"/>
      <c r="AI9889" s="305"/>
      <c r="AJ9889" s="305"/>
      <c r="AK9889" s="307"/>
      <c r="AL9889" s="308"/>
    </row>
    <row r="9890" spans="34:38" ht="14.4">
      <c r="AH9890" s="306"/>
      <c r="AI9890" s="305"/>
      <c r="AJ9890" s="305"/>
      <c r="AK9890" s="307"/>
      <c r="AL9890" s="308"/>
    </row>
    <row r="9891" spans="34:38" ht="14.4">
      <c r="AH9891" s="306"/>
      <c r="AI9891" s="305"/>
      <c r="AJ9891" s="305"/>
      <c r="AK9891" s="307"/>
      <c r="AL9891" s="308"/>
    </row>
    <row r="9892" spans="34:38" ht="14.4">
      <c r="AH9892" s="306"/>
      <c r="AI9892" s="305"/>
      <c r="AJ9892" s="305"/>
      <c r="AK9892" s="307"/>
      <c r="AL9892" s="308"/>
    </row>
    <row r="9893" spans="34:38" ht="14.4">
      <c r="AH9893" s="306"/>
      <c r="AI9893" s="305"/>
      <c r="AJ9893" s="305"/>
      <c r="AK9893" s="307"/>
      <c r="AL9893" s="308"/>
    </row>
    <row r="9894" spans="34:38" ht="14.4">
      <c r="AH9894" s="306"/>
      <c r="AI9894" s="305"/>
      <c r="AJ9894" s="305"/>
      <c r="AK9894" s="307"/>
      <c r="AL9894" s="308"/>
    </row>
    <row r="9895" spans="34:38" ht="14.4">
      <c r="AH9895" s="306"/>
      <c r="AI9895" s="305"/>
      <c r="AJ9895" s="305"/>
      <c r="AK9895" s="307"/>
      <c r="AL9895" s="308"/>
    </row>
    <row r="9896" spans="34:38" ht="14.4">
      <c r="AH9896" s="306"/>
      <c r="AI9896" s="305"/>
      <c r="AJ9896" s="305"/>
      <c r="AK9896" s="307"/>
      <c r="AL9896" s="308"/>
    </row>
    <row r="9897" spans="34:38" ht="14.4">
      <c r="AH9897" s="306"/>
      <c r="AI9897" s="305"/>
      <c r="AJ9897" s="305"/>
      <c r="AK9897" s="307"/>
      <c r="AL9897" s="308"/>
    </row>
    <row r="9898" spans="34:38" ht="14.4">
      <c r="AH9898" s="306"/>
      <c r="AI9898" s="305"/>
      <c r="AJ9898" s="305"/>
      <c r="AK9898" s="307"/>
      <c r="AL9898" s="308"/>
    </row>
    <row r="9899" spans="34:38" ht="14.4">
      <c r="AH9899" s="306"/>
      <c r="AI9899" s="305"/>
      <c r="AJ9899" s="305"/>
      <c r="AK9899" s="307"/>
      <c r="AL9899" s="308"/>
    </row>
    <row r="9900" spans="34:38" ht="14.4">
      <c r="AH9900" s="306"/>
      <c r="AI9900" s="305"/>
      <c r="AJ9900" s="305"/>
      <c r="AK9900" s="307"/>
      <c r="AL9900" s="308"/>
    </row>
    <row r="9901" spans="34:38" ht="14.4">
      <c r="AH9901" s="306"/>
      <c r="AI9901" s="305"/>
      <c r="AJ9901" s="305"/>
      <c r="AK9901" s="307"/>
      <c r="AL9901" s="308"/>
    </row>
    <row r="9902" spans="34:38" ht="14.4">
      <c r="AH9902" s="306"/>
      <c r="AI9902" s="305"/>
      <c r="AJ9902" s="305"/>
      <c r="AK9902" s="307"/>
      <c r="AL9902" s="308"/>
    </row>
    <row r="9903" spans="34:38" ht="14.4">
      <c r="AH9903" s="306"/>
      <c r="AI9903" s="305"/>
      <c r="AJ9903" s="305"/>
      <c r="AK9903" s="307"/>
      <c r="AL9903" s="308"/>
    </row>
    <row r="9904" spans="34:38" ht="14.4">
      <c r="AH9904" s="306"/>
      <c r="AI9904" s="305"/>
      <c r="AJ9904" s="305"/>
      <c r="AK9904" s="307"/>
      <c r="AL9904" s="308"/>
    </row>
    <row r="9905" spans="34:38" ht="14.4">
      <c r="AH9905" s="306"/>
      <c r="AI9905" s="305"/>
      <c r="AJ9905" s="305"/>
      <c r="AK9905" s="307"/>
      <c r="AL9905" s="308"/>
    </row>
    <row r="9906" spans="34:38" ht="14.4">
      <c r="AH9906" s="306"/>
      <c r="AI9906" s="305"/>
      <c r="AJ9906" s="305"/>
      <c r="AK9906" s="307"/>
      <c r="AL9906" s="308"/>
    </row>
    <row r="9907" spans="34:38" ht="14.4">
      <c r="AH9907" s="306"/>
      <c r="AI9907" s="305"/>
      <c r="AJ9907" s="305"/>
      <c r="AK9907" s="307"/>
      <c r="AL9907" s="308"/>
    </row>
    <row r="9908" spans="34:38" ht="14.4">
      <c r="AH9908" s="306"/>
      <c r="AI9908" s="305"/>
      <c r="AJ9908" s="305"/>
      <c r="AK9908" s="307"/>
      <c r="AL9908" s="308"/>
    </row>
    <row r="9909" spans="34:38" ht="14.4">
      <c r="AH9909" s="306"/>
      <c r="AI9909" s="305"/>
      <c r="AJ9909" s="305"/>
      <c r="AK9909" s="307"/>
      <c r="AL9909" s="308"/>
    </row>
    <row r="9910" spans="34:38" ht="14.4">
      <c r="AH9910" s="306"/>
      <c r="AI9910" s="305"/>
      <c r="AJ9910" s="305"/>
      <c r="AK9910" s="307"/>
      <c r="AL9910" s="308"/>
    </row>
    <row r="9911" spans="34:38" ht="14.4">
      <c r="AH9911" s="306"/>
      <c r="AI9911" s="305"/>
      <c r="AJ9911" s="305"/>
      <c r="AK9911" s="307"/>
      <c r="AL9911" s="308"/>
    </row>
    <row r="9912" spans="34:38" ht="14.4">
      <c r="AH9912" s="306"/>
      <c r="AI9912" s="305"/>
      <c r="AJ9912" s="305"/>
      <c r="AK9912" s="307"/>
      <c r="AL9912" s="308"/>
    </row>
    <row r="9913" spans="34:38" ht="14.4">
      <c r="AH9913" s="306"/>
      <c r="AI9913" s="305"/>
      <c r="AJ9913" s="305"/>
      <c r="AK9913" s="307"/>
      <c r="AL9913" s="308"/>
    </row>
    <row r="9914" spans="34:38" ht="14.4">
      <c r="AH9914" s="306"/>
      <c r="AI9914" s="305"/>
      <c r="AJ9914" s="305"/>
      <c r="AK9914" s="307"/>
      <c r="AL9914" s="308"/>
    </row>
    <row r="9915" spans="34:38" ht="14.4">
      <c r="AH9915" s="306"/>
      <c r="AI9915" s="305"/>
      <c r="AJ9915" s="305"/>
      <c r="AK9915" s="307"/>
      <c r="AL9915" s="308"/>
    </row>
    <row r="9916" spans="34:38" ht="14.4">
      <c r="AH9916" s="306"/>
      <c r="AI9916" s="305"/>
      <c r="AJ9916" s="305"/>
      <c r="AK9916" s="307"/>
      <c r="AL9916" s="308"/>
    </row>
    <row r="9917" spans="34:38" ht="14.4">
      <c r="AH9917" s="306"/>
      <c r="AI9917" s="305"/>
      <c r="AJ9917" s="305"/>
      <c r="AK9917" s="307"/>
      <c r="AL9917" s="308"/>
    </row>
    <row r="9918" spans="34:38" ht="14.4">
      <c r="AH9918" s="306"/>
      <c r="AI9918" s="305"/>
      <c r="AJ9918" s="305"/>
      <c r="AK9918" s="307"/>
      <c r="AL9918" s="308"/>
    </row>
    <row r="9919" spans="34:38" ht="14.4">
      <c r="AH9919" s="306"/>
      <c r="AI9919" s="305"/>
      <c r="AJ9919" s="305"/>
      <c r="AK9919" s="307"/>
      <c r="AL9919" s="308"/>
    </row>
    <row r="9920" spans="34:38" ht="14.4">
      <c r="AH9920" s="306"/>
      <c r="AI9920" s="305"/>
      <c r="AJ9920" s="305"/>
      <c r="AK9920" s="307"/>
      <c r="AL9920" s="308"/>
    </row>
    <row r="9921" spans="34:38" ht="14.4">
      <c r="AH9921" s="306"/>
      <c r="AI9921" s="305"/>
      <c r="AJ9921" s="305"/>
      <c r="AK9921" s="307"/>
      <c r="AL9921" s="308"/>
    </row>
    <row r="9922" spans="34:38" ht="14.4">
      <c r="AH9922" s="306"/>
      <c r="AI9922" s="305"/>
      <c r="AJ9922" s="305"/>
      <c r="AK9922" s="307"/>
      <c r="AL9922" s="308"/>
    </row>
    <row r="9923" spans="34:38" ht="14.4">
      <c r="AH9923" s="306"/>
      <c r="AI9923" s="305"/>
      <c r="AJ9923" s="305"/>
      <c r="AK9923" s="307"/>
      <c r="AL9923" s="308"/>
    </row>
    <row r="9924" spans="34:38" ht="14.4">
      <c r="AH9924" s="306"/>
      <c r="AI9924" s="305"/>
      <c r="AJ9924" s="305"/>
      <c r="AK9924" s="307"/>
      <c r="AL9924" s="308"/>
    </row>
    <row r="9925" spans="34:38" ht="14.4">
      <c r="AH9925" s="306"/>
      <c r="AI9925" s="305"/>
      <c r="AJ9925" s="305"/>
      <c r="AK9925" s="307"/>
      <c r="AL9925" s="308"/>
    </row>
    <row r="9926" spans="34:38" ht="14.4">
      <c r="AH9926" s="306"/>
      <c r="AI9926" s="305"/>
      <c r="AJ9926" s="305"/>
      <c r="AK9926" s="307"/>
      <c r="AL9926" s="308"/>
    </row>
    <row r="9927" spans="34:38" ht="14.4">
      <c r="AH9927" s="306"/>
      <c r="AI9927" s="305"/>
      <c r="AJ9927" s="305"/>
      <c r="AK9927" s="307"/>
      <c r="AL9927" s="308"/>
    </row>
    <row r="9928" spans="34:38" ht="14.4">
      <c r="AH9928" s="306"/>
      <c r="AI9928" s="305"/>
      <c r="AJ9928" s="305"/>
      <c r="AK9928" s="307"/>
      <c r="AL9928" s="308"/>
    </row>
    <row r="9929" spans="34:38" ht="14.4">
      <c r="AH9929" s="306"/>
      <c r="AI9929" s="305"/>
      <c r="AJ9929" s="305"/>
      <c r="AK9929" s="307"/>
      <c r="AL9929" s="308"/>
    </row>
    <row r="9930" spans="34:38" ht="14.4">
      <c r="AH9930" s="306"/>
      <c r="AI9930" s="305"/>
      <c r="AJ9930" s="305"/>
      <c r="AK9930" s="307"/>
      <c r="AL9930" s="308"/>
    </row>
    <row r="9931" spans="34:38" ht="14.4">
      <c r="AH9931" s="306"/>
      <c r="AI9931" s="305"/>
      <c r="AJ9931" s="305"/>
      <c r="AK9931" s="307"/>
      <c r="AL9931" s="308"/>
    </row>
    <row r="9932" spans="34:38" ht="14.4">
      <c r="AH9932" s="306"/>
      <c r="AI9932" s="305"/>
      <c r="AJ9932" s="305"/>
      <c r="AK9932" s="307"/>
      <c r="AL9932" s="308"/>
    </row>
    <row r="9933" spans="34:38" ht="14.4">
      <c r="AH9933" s="306"/>
      <c r="AI9933" s="305"/>
      <c r="AJ9933" s="305"/>
      <c r="AK9933" s="307"/>
      <c r="AL9933" s="308"/>
    </row>
    <row r="9934" spans="34:38" ht="14.4">
      <c r="AH9934" s="306"/>
      <c r="AI9934" s="305"/>
      <c r="AJ9934" s="305"/>
      <c r="AK9934" s="307"/>
      <c r="AL9934" s="308"/>
    </row>
    <row r="9935" spans="34:38" ht="14.4">
      <c r="AH9935" s="306"/>
      <c r="AI9935" s="305"/>
      <c r="AJ9935" s="305"/>
      <c r="AK9935" s="307"/>
      <c r="AL9935" s="308"/>
    </row>
    <row r="9936" spans="34:38" ht="14.4">
      <c r="AH9936" s="306"/>
      <c r="AI9936" s="305"/>
      <c r="AJ9936" s="305"/>
      <c r="AK9936" s="307"/>
      <c r="AL9936" s="308"/>
    </row>
    <row r="9937" spans="34:38" ht="14.4">
      <c r="AH9937" s="306"/>
      <c r="AI9937" s="305"/>
      <c r="AJ9937" s="305"/>
      <c r="AK9937" s="307"/>
      <c r="AL9937" s="308"/>
    </row>
    <row r="9938" spans="34:38" ht="14.4">
      <c r="AH9938" s="306"/>
      <c r="AI9938" s="305"/>
      <c r="AJ9938" s="305"/>
      <c r="AK9938" s="307"/>
      <c r="AL9938" s="308"/>
    </row>
    <row r="9939" spans="34:38" ht="14.4">
      <c r="AH9939" s="306"/>
      <c r="AI9939" s="305"/>
      <c r="AJ9939" s="305"/>
      <c r="AK9939" s="307"/>
      <c r="AL9939" s="308"/>
    </row>
    <row r="9940" spans="34:38" ht="14.4">
      <c r="AH9940" s="306"/>
      <c r="AI9940" s="305"/>
      <c r="AJ9940" s="305"/>
      <c r="AK9940" s="307"/>
      <c r="AL9940" s="308"/>
    </row>
    <row r="9941" spans="34:38" ht="14.4">
      <c r="AH9941" s="306"/>
      <c r="AI9941" s="305"/>
      <c r="AJ9941" s="305"/>
      <c r="AK9941" s="307"/>
      <c r="AL9941" s="308"/>
    </row>
    <row r="9942" spans="34:38" ht="14.4">
      <c r="AH9942" s="306"/>
      <c r="AI9942" s="305"/>
      <c r="AJ9942" s="305"/>
      <c r="AK9942" s="307"/>
      <c r="AL9942" s="308"/>
    </row>
    <row r="9943" spans="34:38" ht="14.4">
      <c r="AH9943" s="306"/>
      <c r="AI9943" s="305"/>
      <c r="AJ9943" s="305"/>
      <c r="AK9943" s="307"/>
      <c r="AL9943" s="308"/>
    </row>
    <row r="9944" spans="34:38" ht="14.4">
      <c r="AH9944" s="306"/>
      <c r="AI9944" s="305"/>
      <c r="AJ9944" s="305"/>
      <c r="AK9944" s="307"/>
      <c r="AL9944" s="308"/>
    </row>
    <row r="9945" spans="34:38" ht="14.4">
      <c r="AH9945" s="306"/>
      <c r="AI9945" s="305"/>
      <c r="AJ9945" s="305"/>
      <c r="AK9945" s="307"/>
      <c r="AL9945" s="308"/>
    </row>
    <row r="9946" spans="34:38" ht="14.4">
      <c r="AH9946" s="306"/>
      <c r="AI9946" s="305"/>
      <c r="AJ9946" s="305"/>
      <c r="AK9946" s="307"/>
      <c r="AL9946" s="308"/>
    </row>
    <row r="9947" spans="34:38" ht="14.4">
      <c r="AH9947" s="306"/>
      <c r="AI9947" s="305"/>
      <c r="AJ9947" s="305"/>
      <c r="AK9947" s="307"/>
      <c r="AL9947" s="308"/>
    </row>
    <row r="9948" spans="34:38" ht="14.4">
      <c r="AH9948" s="306"/>
      <c r="AI9948" s="305"/>
      <c r="AJ9948" s="305"/>
      <c r="AK9948" s="307"/>
      <c r="AL9948" s="308"/>
    </row>
    <row r="9949" spans="34:38" ht="14.4">
      <c r="AH9949" s="306"/>
      <c r="AI9949" s="305"/>
      <c r="AJ9949" s="305"/>
      <c r="AK9949" s="307"/>
      <c r="AL9949" s="308"/>
    </row>
    <row r="9950" spans="34:38" ht="14.4">
      <c r="AH9950" s="306"/>
      <c r="AI9950" s="305"/>
      <c r="AJ9950" s="305"/>
      <c r="AK9950" s="307"/>
      <c r="AL9950" s="308"/>
    </row>
    <row r="9951" spans="34:38" ht="14.4">
      <c r="AH9951" s="306"/>
      <c r="AI9951" s="305"/>
      <c r="AJ9951" s="305"/>
      <c r="AK9951" s="307"/>
      <c r="AL9951" s="308"/>
    </row>
    <row r="9952" spans="34:38" ht="14.4">
      <c r="AH9952" s="306"/>
      <c r="AI9952" s="305"/>
      <c r="AJ9952" s="305"/>
      <c r="AK9952" s="307"/>
      <c r="AL9952" s="308"/>
    </row>
    <row r="9953" spans="34:38" ht="14.4">
      <c r="AH9953" s="306"/>
      <c r="AI9953" s="305"/>
      <c r="AJ9953" s="305"/>
      <c r="AK9953" s="307"/>
      <c r="AL9953" s="308"/>
    </row>
    <row r="9954" spans="34:38" ht="14.4">
      <c r="AH9954" s="306"/>
      <c r="AI9954" s="305"/>
      <c r="AJ9954" s="305"/>
      <c r="AK9954" s="307"/>
      <c r="AL9954" s="308"/>
    </row>
    <row r="9955" spans="34:38" ht="14.4">
      <c r="AH9955" s="306"/>
      <c r="AI9955" s="305"/>
      <c r="AJ9955" s="305"/>
      <c r="AK9955" s="307"/>
      <c r="AL9955" s="308"/>
    </row>
    <row r="9956" spans="34:38" ht="14.4">
      <c r="AH9956" s="306"/>
      <c r="AI9956" s="305"/>
      <c r="AJ9956" s="305"/>
      <c r="AK9956" s="307"/>
      <c r="AL9956" s="308"/>
    </row>
    <row r="9957" spans="34:38" ht="14.4">
      <c r="AH9957" s="306"/>
      <c r="AI9957" s="305"/>
      <c r="AJ9957" s="305"/>
      <c r="AK9957" s="307"/>
      <c r="AL9957" s="308"/>
    </row>
    <row r="9958" spans="34:38" ht="14.4">
      <c r="AH9958" s="306"/>
      <c r="AI9958" s="305"/>
      <c r="AJ9958" s="305"/>
      <c r="AK9958" s="307"/>
      <c r="AL9958" s="308"/>
    </row>
    <row r="9959" spans="34:38" ht="14.4">
      <c r="AH9959" s="306"/>
      <c r="AI9959" s="305"/>
      <c r="AJ9959" s="305"/>
      <c r="AK9959" s="307"/>
      <c r="AL9959" s="308"/>
    </row>
    <row r="9960" spans="34:38" ht="14.4">
      <c r="AH9960" s="306"/>
      <c r="AI9960" s="305"/>
      <c r="AJ9960" s="305"/>
      <c r="AK9960" s="307"/>
      <c r="AL9960" s="308"/>
    </row>
    <row r="9961" spans="34:38" ht="14.4">
      <c r="AH9961" s="306"/>
      <c r="AI9961" s="305"/>
      <c r="AJ9961" s="305"/>
      <c r="AK9961" s="307"/>
      <c r="AL9961" s="308"/>
    </row>
    <row r="9962" spans="34:38" ht="14.4">
      <c r="AH9962" s="306"/>
      <c r="AI9962" s="305"/>
      <c r="AJ9962" s="305"/>
      <c r="AK9962" s="307"/>
      <c r="AL9962" s="308"/>
    </row>
    <row r="9963" spans="34:38" ht="14.4">
      <c r="AH9963" s="306"/>
      <c r="AI9963" s="305"/>
      <c r="AJ9963" s="305"/>
      <c r="AK9963" s="307"/>
      <c r="AL9963" s="308"/>
    </row>
    <row r="9964" spans="34:38" ht="14.4">
      <c r="AH9964" s="306"/>
      <c r="AI9964" s="305"/>
      <c r="AJ9964" s="305"/>
      <c r="AK9964" s="307"/>
      <c r="AL9964" s="308"/>
    </row>
    <row r="9965" spans="34:38" ht="14.4">
      <c r="AH9965" s="306"/>
      <c r="AI9965" s="305"/>
      <c r="AJ9965" s="305"/>
      <c r="AK9965" s="307"/>
      <c r="AL9965" s="308"/>
    </row>
    <row r="9966" spans="34:38" ht="14.4">
      <c r="AH9966" s="306"/>
      <c r="AI9966" s="305"/>
      <c r="AJ9966" s="305"/>
      <c r="AK9966" s="307"/>
      <c r="AL9966" s="308"/>
    </row>
    <row r="9967" spans="34:38" ht="14.4">
      <c r="AH9967" s="306"/>
      <c r="AI9967" s="305"/>
      <c r="AJ9967" s="305"/>
      <c r="AK9967" s="307"/>
      <c r="AL9967" s="308"/>
    </row>
    <row r="9968" spans="34:38" ht="14.4">
      <c r="AH9968" s="306"/>
      <c r="AI9968" s="305"/>
      <c r="AJ9968" s="305"/>
      <c r="AK9968" s="307"/>
      <c r="AL9968" s="308"/>
    </row>
    <row r="9969" spans="34:38" ht="14.4">
      <c r="AH9969" s="306"/>
      <c r="AI9969" s="305"/>
      <c r="AJ9969" s="305"/>
      <c r="AK9969" s="307"/>
      <c r="AL9969" s="308"/>
    </row>
    <row r="9970" spans="34:38" ht="14.4">
      <c r="AH9970" s="306"/>
      <c r="AI9970" s="305"/>
      <c r="AJ9970" s="305"/>
      <c r="AK9970" s="307"/>
      <c r="AL9970" s="308"/>
    </row>
    <row r="9971" spans="34:38" ht="14.4">
      <c r="AH9971" s="306"/>
      <c r="AI9971" s="305"/>
      <c r="AJ9971" s="305"/>
      <c r="AK9971" s="307"/>
      <c r="AL9971" s="308"/>
    </row>
    <row r="9972" spans="34:38" ht="14.4">
      <c r="AH9972" s="306"/>
      <c r="AI9972" s="305"/>
      <c r="AJ9972" s="305"/>
      <c r="AK9972" s="307"/>
      <c r="AL9972" s="308"/>
    </row>
    <row r="9973" spans="34:38" ht="14.4">
      <c r="AH9973" s="306"/>
      <c r="AI9973" s="305"/>
      <c r="AJ9973" s="305"/>
      <c r="AK9973" s="307"/>
      <c r="AL9973" s="308"/>
    </row>
    <row r="9974" spans="34:38" ht="14.4">
      <c r="AH9974" s="306"/>
      <c r="AI9974" s="305"/>
      <c r="AJ9974" s="305"/>
      <c r="AK9974" s="307"/>
      <c r="AL9974" s="308"/>
    </row>
    <row r="9975" spans="34:38" ht="14.4">
      <c r="AH9975" s="306"/>
      <c r="AI9975" s="305"/>
      <c r="AJ9975" s="305"/>
      <c r="AK9975" s="307"/>
      <c r="AL9975" s="308"/>
    </row>
    <row r="9976" spans="34:38" ht="14.4">
      <c r="AH9976" s="306"/>
      <c r="AI9976" s="305"/>
      <c r="AJ9976" s="305"/>
      <c r="AK9976" s="307"/>
      <c r="AL9976" s="308"/>
    </row>
    <row r="9977" spans="34:38" ht="14.4">
      <c r="AH9977" s="306"/>
      <c r="AI9977" s="305"/>
      <c r="AJ9977" s="305"/>
      <c r="AK9977" s="307"/>
      <c r="AL9977" s="308"/>
    </row>
    <row r="9978" spans="34:38" ht="14.4">
      <c r="AH9978" s="306"/>
      <c r="AI9978" s="305"/>
      <c r="AJ9978" s="305"/>
      <c r="AK9978" s="307"/>
      <c r="AL9978" s="308"/>
    </row>
    <row r="9979" spans="34:38" ht="14.4">
      <c r="AH9979" s="306"/>
      <c r="AI9979" s="305"/>
      <c r="AJ9979" s="305"/>
      <c r="AK9979" s="307"/>
      <c r="AL9979" s="308"/>
    </row>
    <row r="9980" spans="34:38" ht="14.4">
      <c r="AH9980" s="306"/>
      <c r="AI9980" s="305"/>
      <c r="AJ9980" s="305"/>
      <c r="AK9980" s="307"/>
      <c r="AL9980" s="308"/>
    </row>
    <row r="9981" spans="34:38" ht="14.4">
      <c r="AH9981" s="306"/>
      <c r="AI9981" s="305"/>
      <c r="AJ9981" s="305"/>
      <c r="AK9981" s="307"/>
      <c r="AL9981" s="308"/>
    </row>
    <row r="9982" spans="34:38" ht="14.4">
      <c r="AH9982" s="306"/>
      <c r="AI9982" s="305"/>
      <c r="AJ9982" s="305"/>
      <c r="AK9982" s="307"/>
      <c r="AL9982" s="308"/>
    </row>
    <row r="9983" spans="34:38" ht="14.4">
      <c r="AH9983" s="306"/>
      <c r="AI9983" s="305"/>
      <c r="AJ9983" s="305"/>
      <c r="AK9983" s="307"/>
      <c r="AL9983" s="308"/>
    </row>
    <row r="9984" spans="34:38" ht="14.4">
      <c r="AH9984" s="306"/>
      <c r="AI9984" s="305"/>
      <c r="AJ9984" s="305"/>
      <c r="AK9984" s="307"/>
      <c r="AL9984" s="308"/>
    </row>
    <row r="9985" spans="34:38" ht="14.4">
      <c r="AH9985" s="306"/>
      <c r="AI9985" s="305"/>
      <c r="AJ9985" s="305"/>
      <c r="AK9985" s="307"/>
      <c r="AL9985" s="308"/>
    </row>
    <row r="9986" spans="34:38" ht="14.4">
      <c r="AH9986" s="306"/>
      <c r="AI9986" s="305"/>
      <c r="AJ9986" s="305"/>
      <c r="AK9986" s="307"/>
      <c r="AL9986" s="308"/>
    </row>
    <row r="9987" spans="34:38" ht="14.4">
      <c r="AH9987" s="306"/>
      <c r="AI9987" s="305"/>
      <c r="AJ9987" s="305"/>
      <c r="AK9987" s="307"/>
      <c r="AL9987" s="308"/>
    </row>
    <row r="9988" spans="34:38" ht="14.4">
      <c r="AH9988" s="306"/>
      <c r="AI9988" s="305"/>
      <c r="AJ9988" s="305"/>
      <c r="AK9988" s="307"/>
      <c r="AL9988" s="308"/>
    </row>
    <row r="9989" spans="34:38" ht="14.4">
      <c r="AH9989" s="306"/>
      <c r="AI9989" s="305"/>
      <c r="AJ9989" s="305"/>
      <c r="AK9989" s="307"/>
      <c r="AL9989" s="308"/>
    </row>
    <row r="9990" spans="34:38" ht="14.4">
      <c r="AH9990" s="306"/>
      <c r="AI9990" s="305"/>
      <c r="AJ9990" s="305"/>
      <c r="AK9990" s="307"/>
      <c r="AL9990" s="308"/>
    </row>
    <row r="9991" spans="34:38" ht="14.4">
      <c r="AH9991" s="306"/>
      <c r="AI9991" s="305"/>
      <c r="AJ9991" s="305"/>
      <c r="AK9991" s="307"/>
      <c r="AL9991" s="308"/>
    </row>
    <row r="9992" spans="34:38" ht="14.4">
      <c r="AH9992" s="306"/>
      <c r="AI9992" s="305"/>
      <c r="AJ9992" s="305"/>
      <c r="AK9992" s="307"/>
      <c r="AL9992" s="308"/>
    </row>
    <row r="9993" spans="34:38" ht="14.4">
      <c r="AH9993" s="306"/>
      <c r="AI9993" s="305"/>
      <c r="AJ9993" s="305"/>
      <c r="AK9993" s="307"/>
      <c r="AL9993" s="308"/>
    </row>
    <row r="9994" spans="34:38" ht="14.4">
      <c r="AH9994" s="306"/>
      <c r="AI9994" s="305"/>
      <c r="AJ9994" s="305"/>
      <c r="AK9994" s="307"/>
      <c r="AL9994" s="308"/>
    </row>
    <row r="9995" spans="34:38" ht="14.4">
      <c r="AH9995" s="306"/>
      <c r="AI9995" s="305"/>
      <c r="AJ9995" s="305"/>
      <c r="AK9995" s="307"/>
      <c r="AL9995" s="308"/>
    </row>
    <row r="9996" spans="34:38" ht="14.4">
      <c r="AH9996" s="306"/>
      <c r="AI9996" s="305"/>
      <c r="AJ9996" s="305"/>
      <c r="AK9996" s="307"/>
      <c r="AL9996" s="308"/>
    </row>
    <row r="9997" spans="34:38" ht="14.4">
      <c r="AH9997" s="306"/>
      <c r="AI9997" s="305"/>
      <c r="AJ9997" s="305"/>
      <c r="AK9997" s="307"/>
      <c r="AL9997" s="308"/>
    </row>
    <row r="9998" spans="34:38" ht="14.4">
      <c r="AH9998" s="306"/>
      <c r="AI9998" s="305"/>
      <c r="AJ9998" s="305"/>
      <c r="AK9998" s="307"/>
      <c r="AL9998" s="308"/>
    </row>
    <row r="9999" spans="34:38" ht="14.4">
      <c r="AH9999" s="306"/>
      <c r="AI9999" s="305"/>
      <c r="AJ9999" s="305"/>
      <c r="AK9999" s="307"/>
      <c r="AL9999" s="308"/>
    </row>
    <row r="10000" spans="34:38" ht="14.4">
      <c r="AH10000" s="306"/>
      <c r="AI10000" s="305"/>
      <c r="AJ10000" s="305"/>
      <c r="AK10000" s="307"/>
      <c r="AL10000" s="308"/>
    </row>
    <row r="10001" spans="34:38" ht="14.4">
      <c r="AH10001" s="306"/>
      <c r="AI10001" s="305"/>
      <c r="AJ10001" s="305"/>
      <c r="AK10001" s="307"/>
      <c r="AL10001" s="308"/>
    </row>
    <row r="10002" spans="34:38" ht="14.4">
      <c r="AH10002" s="306"/>
      <c r="AI10002" s="305"/>
      <c r="AJ10002" s="305"/>
      <c r="AK10002" s="307"/>
      <c r="AL10002" s="308"/>
    </row>
    <row r="10003" spans="34:38" ht="14.4">
      <c r="AH10003" s="306"/>
      <c r="AI10003" s="305"/>
      <c r="AJ10003" s="305"/>
      <c r="AK10003" s="307"/>
      <c r="AL10003" s="308"/>
    </row>
    <row r="10004" spans="34:38" ht="14.4">
      <c r="AH10004" s="306"/>
      <c r="AI10004" s="305"/>
      <c r="AJ10004" s="305"/>
      <c r="AK10004" s="307"/>
      <c r="AL10004" s="308"/>
    </row>
    <row r="10005" spans="34:38" ht="14.4">
      <c r="AH10005" s="306"/>
      <c r="AI10005" s="305"/>
      <c r="AJ10005" s="305"/>
      <c r="AK10005" s="307"/>
      <c r="AL10005" s="308"/>
    </row>
    <row r="10006" spans="34:38" ht="14.4">
      <c r="AH10006" s="306"/>
      <c r="AI10006" s="305"/>
      <c r="AJ10006" s="305"/>
      <c r="AK10006" s="307"/>
      <c r="AL10006" s="308"/>
    </row>
    <row r="10007" spans="34:38" ht="14.4">
      <c r="AH10007" s="306"/>
      <c r="AI10007" s="305"/>
      <c r="AJ10007" s="305"/>
      <c r="AK10007" s="307"/>
      <c r="AL10007" s="308"/>
    </row>
    <row r="10008" spans="34:38" ht="14.4">
      <c r="AH10008" s="306"/>
      <c r="AI10008" s="305"/>
      <c r="AJ10008" s="305"/>
      <c r="AK10008" s="307"/>
      <c r="AL10008" s="308"/>
    </row>
    <row r="10009" spans="34:38" ht="14.4">
      <c r="AH10009" s="306"/>
      <c r="AI10009" s="305"/>
      <c r="AJ10009" s="305"/>
      <c r="AK10009" s="307"/>
      <c r="AL10009" s="308"/>
    </row>
    <row r="10010" spans="34:38" ht="14.4">
      <c r="AH10010" s="306"/>
      <c r="AI10010" s="305"/>
      <c r="AJ10010" s="305"/>
      <c r="AK10010" s="307"/>
      <c r="AL10010" s="308"/>
    </row>
    <row r="10011" spans="34:38" ht="14.4">
      <c r="AH10011" s="306"/>
      <c r="AI10011" s="305"/>
      <c r="AJ10011" s="305"/>
      <c r="AK10011" s="307"/>
      <c r="AL10011" s="308"/>
    </row>
    <row r="10012" spans="34:38" ht="14.4">
      <c r="AH10012" s="306"/>
      <c r="AI10012" s="305"/>
      <c r="AJ10012" s="305"/>
      <c r="AK10012" s="307"/>
      <c r="AL10012" s="308"/>
    </row>
    <row r="10013" spans="34:38" ht="14.4">
      <c r="AH10013" s="306"/>
      <c r="AI10013" s="305"/>
      <c r="AJ10013" s="305"/>
      <c r="AK10013" s="307"/>
      <c r="AL10013" s="308"/>
    </row>
    <row r="10014" spans="34:38" ht="14.4">
      <c r="AH10014" s="306"/>
      <c r="AI10014" s="305"/>
      <c r="AJ10014" s="305"/>
      <c r="AK10014" s="307"/>
      <c r="AL10014" s="308"/>
    </row>
    <row r="10015" spans="34:38" ht="14.4">
      <c r="AH10015" s="306"/>
      <c r="AI10015" s="305"/>
      <c r="AJ10015" s="305"/>
      <c r="AK10015" s="307"/>
      <c r="AL10015" s="308"/>
    </row>
    <row r="10016" spans="34:38" ht="14.4">
      <c r="AH10016" s="306"/>
      <c r="AI10016" s="305"/>
      <c r="AJ10016" s="305"/>
      <c r="AK10016" s="307"/>
      <c r="AL10016" s="308"/>
    </row>
    <row r="10017" spans="34:38" ht="14.4">
      <c r="AH10017" s="306"/>
      <c r="AI10017" s="305"/>
      <c r="AJ10017" s="305"/>
      <c r="AK10017" s="307"/>
      <c r="AL10017" s="308"/>
    </row>
    <row r="10018" spans="34:38" ht="14.4">
      <c r="AH10018" s="306"/>
      <c r="AI10018" s="305"/>
      <c r="AJ10018" s="305"/>
      <c r="AK10018" s="307"/>
      <c r="AL10018" s="308"/>
    </row>
    <row r="10019" spans="34:38" ht="14.4">
      <c r="AH10019" s="306"/>
      <c r="AI10019" s="305"/>
      <c r="AJ10019" s="305"/>
      <c r="AK10019" s="307"/>
      <c r="AL10019" s="308"/>
    </row>
    <row r="10020" spans="34:38" ht="14.4">
      <c r="AH10020" s="306"/>
      <c r="AI10020" s="305"/>
      <c r="AJ10020" s="305"/>
      <c r="AK10020" s="307"/>
      <c r="AL10020" s="308"/>
    </row>
    <row r="10021" spans="34:38" ht="14.4">
      <c r="AH10021" s="306"/>
      <c r="AI10021" s="305"/>
      <c r="AJ10021" s="305"/>
      <c r="AK10021" s="307"/>
      <c r="AL10021" s="308"/>
    </row>
    <row r="10022" spans="34:38" ht="14.4">
      <c r="AH10022" s="306"/>
      <c r="AI10022" s="305"/>
      <c r="AJ10022" s="305"/>
      <c r="AK10022" s="307"/>
      <c r="AL10022" s="308"/>
    </row>
    <row r="10023" spans="34:38" ht="14.4">
      <c r="AH10023" s="306"/>
      <c r="AI10023" s="305"/>
      <c r="AJ10023" s="305"/>
      <c r="AK10023" s="307"/>
      <c r="AL10023" s="308"/>
    </row>
    <row r="10024" spans="34:38" ht="14.4">
      <c r="AH10024" s="306"/>
      <c r="AI10024" s="305"/>
      <c r="AJ10024" s="305"/>
      <c r="AK10024" s="307"/>
      <c r="AL10024" s="308"/>
    </row>
    <row r="10025" spans="34:38" ht="14.4">
      <c r="AH10025" s="306"/>
      <c r="AI10025" s="305"/>
      <c r="AJ10025" s="305"/>
      <c r="AK10025" s="307"/>
      <c r="AL10025" s="308"/>
    </row>
    <row r="10026" spans="34:38" ht="14.4">
      <c r="AH10026" s="306"/>
      <c r="AI10026" s="305"/>
      <c r="AJ10026" s="305"/>
      <c r="AK10026" s="307"/>
      <c r="AL10026" s="308"/>
    </row>
    <row r="10027" spans="34:38" ht="14.4">
      <c r="AH10027" s="306"/>
      <c r="AI10027" s="305"/>
      <c r="AJ10027" s="305"/>
      <c r="AK10027" s="307"/>
      <c r="AL10027" s="308"/>
    </row>
    <row r="10028" spans="34:38" ht="14.4">
      <c r="AH10028" s="306"/>
      <c r="AI10028" s="305"/>
      <c r="AJ10028" s="305"/>
      <c r="AK10028" s="307"/>
      <c r="AL10028" s="308"/>
    </row>
    <row r="10029" spans="34:38" ht="14.4">
      <c r="AH10029" s="306"/>
      <c r="AI10029" s="305"/>
      <c r="AJ10029" s="305"/>
      <c r="AK10029" s="307"/>
      <c r="AL10029" s="308"/>
    </row>
    <row r="10030" spans="34:38" ht="14.4">
      <c r="AH10030" s="306"/>
      <c r="AI10030" s="305"/>
      <c r="AJ10030" s="305"/>
      <c r="AK10030" s="307"/>
      <c r="AL10030" s="308"/>
    </row>
    <row r="10031" spans="34:38" ht="14.4">
      <c r="AH10031" s="306"/>
      <c r="AI10031" s="305"/>
      <c r="AJ10031" s="305"/>
      <c r="AK10031" s="307"/>
      <c r="AL10031" s="308"/>
    </row>
    <row r="10032" spans="34:38" ht="14.4">
      <c r="AH10032" s="306"/>
      <c r="AI10032" s="305"/>
      <c r="AJ10032" s="305"/>
      <c r="AK10032" s="307"/>
      <c r="AL10032" s="308"/>
    </row>
    <row r="10033" spans="34:38" ht="14.4">
      <c r="AH10033" s="306"/>
      <c r="AI10033" s="305"/>
      <c r="AJ10033" s="305"/>
      <c r="AK10033" s="307"/>
      <c r="AL10033" s="308"/>
    </row>
    <row r="10034" spans="34:38" ht="14.4">
      <c r="AH10034" s="306"/>
      <c r="AI10034" s="305"/>
      <c r="AJ10034" s="305"/>
      <c r="AK10034" s="307"/>
      <c r="AL10034" s="308"/>
    </row>
    <row r="10035" spans="34:38" ht="14.4">
      <c r="AH10035" s="306"/>
      <c r="AI10035" s="305"/>
      <c r="AJ10035" s="305"/>
      <c r="AK10035" s="307"/>
      <c r="AL10035" s="308"/>
    </row>
    <row r="10036" spans="34:38" ht="14.4">
      <c r="AH10036" s="306"/>
      <c r="AI10036" s="305"/>
      <c r="AJ10036" s="305"/>
      <c r="AK10036" s="307"/>
      <c r="AL10036" s="308"/>
    </row>
    <row r="10037" spans="34:38" ht="14.4">
      <c r="AH10037" s="306"/>
      <c r="AI10037" s="305"/>
      <c r="AJ10037" s="305"/>
      <c r="AK10037" s="307"/>
      <c r="AL10037" s="308"/>
    </row>
    <row r="10038" spans="34:38" ht="14.4">
      <c r="AH10038" s="306"/>
      <c r="AI10038" s="305"/>
      <c r="AJ10038" s="305"/>
      <c r="AK10038" s="307"/>
      <c r="AL10038" s="308"/>
    </row>
    <row r="10039" spans="34:38" ht="14.4">
      <c r="AH10039" s="306"/>
      <c r="AI10039" s="305"/>
      <c r="AJ10039" s="305"/>
      <c r="AK10039" s="307"/>
      <c r="AL10039" s="308"/>
    </row>
    <row r="10040" spans="34:38" ht="14.4">
      <c r="AH10040" s="306"/>
      <c r="AI10040" s="305"/>
      <c r="AJ10040" s="305"/>
      <c r="AK10040" s="307"/>
      <c r="AL10040" s="308"/>
    </row>
    <row r="10041" spans="34:38" ht="14.4">
      <c r="AH10041" s="306"/>
      <c r="AI10041" s="305"/>
      <c r="AJ10041" s="305"/>
      <c r="AK10041" s="307"/>
      <c r="AL10041" s="308"/>
    </row>
    <row r="10042" spans="34:38" ht="14.4">
      <c r="AH10042" s="306"/>
      <c r="AI10042" s="305"/>
      <c r="AJ10042" s="305"/>
      <c r="AK10042" s="307"/>
      <c r="AL10042" s="308"/>
    </row>
    <row r="10043" spans="34:38" ht="14.4">
      <c r="AH10043" s="306"/>
      <c r="AI10043" s="305"/>
      <c r="AJ10043" s="305"/>
      <c r="AK10043" s="307"/>
      <c r="AL10043" s="308"/>
    </row>
    <row r="10044" spans="34:38" ht="14.4">
      <c r="AH10044" s="306"/>
      <c r="AI10044" s="305"/>
      <c r="AJ10044" s="305"/>
      <c r="AK10044" s="307"/>
      <c r="AL10044" s="308"/>
    </row>
    <row r="10045" spans="34:38" ht="14.4">
      <c r="AH10045" s="306"/>
      <c r="AI10045" s="305"/>
      <c r="AJ10045" s="305"/>
      <c r="AK10045" s="307"/>
      <c r="AL10045" s="308"/>
    </row>
    <row r="10046" spans="34:38" ht="14.4">
      <c r="AH10046" s="306"/>
      <c r="AI10046" s="305"/>
      <c r="AJ10046" s="305"/>
      <c r="AK10046" s="307"/>
      <c r="AL10046" s="308"/>
    </row>
    <row r="10047" spans="34:38" ht="14.4">
      <c r="AH10047" s="306"/>
      <c r="AI10047" s="305"/>
      <c r="AJ10047" s="305"/>
      <c r="AK10047" s="307"/>
      <c r="AL10047" s="308"/>
    </row>
    <row r="10048" spans="34:38" ht="14.4">
      <c r="AH10048" s="306"/>
      <c r="AI10048" s="305"/>
      <c r="AJ10048" s="305"/>
      <c r="AK10048" s="307"/>
      <c r="AL10048" s="308"/>
    </row>
    <row r="10049" spans="34:38" ht="14.4">
      <c r="AH10049" s="306"/>
      <c r="AI10049" s="305"/>
      <c r="AJ10049" s="305"/>
      <c r="AK10049" s="307"/>
      <c r="AL10049" s="308"/>
    </row>
    <row r="10050" spans="34:38" ht="14.4">
      <c r="AH10050" s="306"/>
      <c r="AI10050" s="305"/>
      <c r="AJ10050" s="305"/>
      <c r="AK10050" s="307"/>
      <c r="AL10050" s="308"/>
    </row>
    <row r="10051" spans="34:38" ht="14.4">
      <c r="AH10051" s="306"/>
      <c r="AI10051" s="305"/>
      <c r="AJ10051" s="305"/>
      <c r="AK10051" s="307"/>
      <c r="AL10051" s="308"/>
    </row>
    <row r="10052" spans="34:38" ht="14.4">
      <c r="AH10052" s="306"/>
      <c r="AI10052" s="305"/>
      <c r="AJ10052" s="305"/>
      <c r="AK10052" s="307"/>
      <c r="AL10052" s="308"/>
    </row>
    <row r="10053" spans="34:38" ht="14.4">
      <c r="AH10053" s="306"/>
      <c r="AI10053" s="305"/>
      <c r="AJ10053" s="305"/>
      <c r="AK10053" s="307"/>
      <c r="AL10053" s="308"/>
    </row>
    <row r="10054" spans="34:38" ht="14.4">
      <c r="AH10054" s="306"/>
      <c r="AI10054" s="305"/>
      <c r="AJ10054" s="305"/>
      <c r="AK10054" s="307"/>
      <c r="AL10054" s="308"/>
    </row>
    <row r="10055" spans="34:38" ht="14.4">
      <c r="AH10055" s="306"/>
      <c r="AI10055" s="305"/>
      <c r="AJ10055" s="305"/>
      <c r="AK10055" s="307"/>
      <c r="AL10055" s="308"/>
    </row>
    <row r="10056" spans="34:38" ht="14.4">
      <c r="AH10056" s="306"/>
      <c r="AI10056" s="305"/>
      <c r="AJ10056" s="305"/>
      <c r="AK10056" s="307"/>
      <c r="AL10056" s="308"/>
    </row>
    <row r="10057" spans="34:38" ht="14.4">
      <c r="AH10057" s="306"/>
      <c r="AI10057" s="305"/>
      <c r="AJ10057" s="305"/>
      <c r="AK10057" s="307"/>
      <c r="AL10057" s="308"/>
    </row>
    <row r="10058" spans="34:38" ht="14.4">
      <c r="AH10058" s="306"/>
      <c r="AI10058" s="305"/>
      <c r="AJ10058" s="305"/>
      <c r="AK10058" s="307"/>
      <c r="AL10058" s="308"/>
    </row>
    <row r="10059" spans="34:38" ht="14.4">
      <c r="AH10059" s="306"/>
      <c r="AI10059" s="305"/>
      <c r="AJ10059" s="305"/>
      <c r="AK10059" s="307"/>
      <c r="AL10059" s="308"/>
    </row>
    <row r="10060" spans="34:38" ht="14.4">
      <c r="AH10060" s="306"/>
      <c r="AI10060" s="305"/>
      <c r="AJ10060" s="305"/>
      <c r="AK10060" s="307"/>
      <c r="AL10060" s="308"/>
    </row>
    <row r="10061" spans="34:38" ht="14.4">
      <c r="AH10061" s="306"/>
      <c r="AI10061" s="305"/>
      <c r="AJ10061" s="305"/>
      <c r="AK10061" s="307"/>
      <c r="AL10061" s="308"/>
    </row>
    <row r="10062" spans="34:38" ht="14.4">
      <c r="AH10062" s="306"/>
      <c r="AI10062" s="305"/>
      <c r="AJ10062" s="305"/>
      <c r="AK10062" s="307"/>
      <c r="AL10062" s="308"/>
    </row>
    <row r="10063" spans="34:38" ht="14.4">
      <c r="AH10063" s="306"/>
      <c r="AI10063" s="305"/>
      <c r="AJ10063" s="305"/>
      <c r="AK10063" s="307"/>
      <c r="AL10063" s="308"/>
    </row>
    <row r="10064" spans="34:38" ht="14.4">
      <c r="AH10064" s="306"/>
      <c r="AI10064" s="305"/>
      <c r="AJ10064" s="305"/>
      <c r="AK10064" s="307"/>
      <c r="AL10064" s="308"/>
    </row>
    <row r="10065" spans="34:38" ht="14.4">
      <c r="AH10065" s="306"/>
      <c r="AI10065" s="305"/>
      <c r="AJ10065" s="305"/>
      <c r="AK10065" s="307"/>
      <c r="AL10065" s="308"/>
    </row>
    <row r="10066" spans="34:38" ht="14.4">
      <c r="AH10066" s="306"/>
      <c r="AI10066" s="305"/>
      <c r="AJ10066" s="305"/>
      <c r="AK10066" s="307"/>
      <c r="AL10066" s="308"/>
    </row>
    <row r="10067" spans="34:38" ht="14.4">
      <c r="AH10067" s="306"/>
      <c r="AI10067" s="305"/>
      <c r="AJ10067" s="305"/>
      <c r="AK10067" s="307"/>
      <c r="AL10067" s="308"/>
    </row>
    <row r="10068" spans="34:38" ht="14.4">
      <c r="AH10068" s="306"/>
      <c r="AI10068" s="305"/>
      <c r="AJ10068" s="305"/>
      <c r="AK10068" s="307"/>
      <c r="AL10068" s="308"/>
    </row>
    <row r="10069" spans="34:38" ht="14.4">
      <c r="AH10069" s="306"/>
      <c r="AI10069" s="305"/>
      <c r="AJ10069" s="305"/>
      <c r="AK10069" s="307"/>
      <c r="AL10069" s="308"/>
    </row>
    <row r="10070" spans="34:38" ht="14.4">
      <c r="AH10070" s="306"/>
      <c r="AI10070" s="305"/>
      <c r="AJ10070" s="305"/>
      <c r="AK10070" s="307"/>
      <c r="AL10070" s="308"/>
    </row>
    <row r="10071" spans="34:38" ht="14.4">
      <c r="AH10071" s="306"/>
      <c r="AI10071" s="305"/>
      <c r="AJ10071" s="305"/>
      <c r="AK10071" s="307"/>
      <c r="AL10071" s="308"/>
    </row>
    <row r="10072" spans="34:38" ht="14.4">
      <c r="AH10072" s="306"/>
      <c r="AI10072" s="305"/>
      <c r="AJ10072" s="305"/>
      <c r="AK10072" s="307"/>
      <c r="AL10072" s="308"/>
    </row>
    <row r="10073" spans="34:38" ht="14.4">
      <c r="AH10073" s="306"/>
      <c r="AI10073" s="305"/>
      <c r="AJ10073" s="305"/>
      <c r="AK10073" s="307"/>
      <c r="AL10073" s="308"/>
    </row>
    <row r="10074" spans="34:38" ht="14.4">
      <c r="AH10074" s="306"/>
      <c r="AI10074" s="305"/>
      <c r="AJ10074" s="305"/>
      <c r="AK10074" s="307"/>
      <c r="AL10074" s="308"/>
    </row>
    <row r="10075" spans="34:38" ht="14.4">
      <c r="AH10075" s="306"/>
      <c r="AI10075" s="305"/>
      <c r="AJ10075" s="305"/>
      <c r="AK10075" s="307"/>
      <c r="AL10075" s="308"/>
    </row>
    <row r="10076" spans="34:38" ht="14.4">
      <c r="AH10076" s="306"/>
      <c r="AI10076" s="305"/>
      <c r="AJ10076" s="305"/>
      <c r="AK10076" s="307"/>
      <c r="AL10076" s="308"/>
    </row>
    <row r="10077" spans="34:38" ht="14.4">
      <c r="AH10077" s="306"/>
      <c r="AI10077" s="305"/>
      <c r="AJ10077" s="305"/>
      <c r="AK10077" s="307"/>
      <c r="AL10077" s="308"/>
    </row>
    <row r="10078" spans="34:38" ht="14.4">
      <c r="AH10078" s="306"/>
      <c r="AI10078" s="305"/>
      <c r="AJ10078" s="305"/>
      <c r="AK10078" s="307"/>
      <c r="AL10078" s="308"/>
    </row>
    <row r="10079" spans="34:38" ht="14.4">
      <c r="AH10079" s="306"/>
      <c r="AI10079" s="305"/>
      <c r="AJ10079" s="305"/>
      <c r="AK10079" s="307"/>
      <c r="AL10079" s="308"/>
    </row>
    <row r="10080" spans="34:38" ht="14.4">
      <c r="AH10080" s="306"/>
      <c r="AI10080" s="305"/>
      <c r="AJ10080" s="305"/>
      <c r="AK10080" s="307"/>
      <c r="AL10080" s="308"/>
    </row>
    <row r="10081" spans="34:38" ht="14.4">
      <c r="AH10081" s="306"/>
      <c r="AI10081" s="305"/>
      <c r="AJ10081" s="305"/>
      <c r="AK10081" s="307"/>
      <c r="AL10081" s="308"/>
    </row>
    <row r="10082" spans="34:38" ht="14.4">
      <c r="AH10082" s="306"/>
      <c r="AI10082" s="305"/>
      <c r="AJ10082" s="305"/>
      <c r="AK10082" s="307"/>
      <c r="AL10082" s="308"/>
    </row>
    <row r="10083" spans="34:38" ht="14.4">
      <c r="AH10083" s="306"/>
      <c r="AI10083" s="305"/>
      <c r="AJ10083" s="305"/>
      <c r="AK10083" s="307"/>
      <c r="AL10083" s="308"/>
    </row>
    <row r="10084" spans="34:38" ht="14.4">
      <c r="AH10084" s="306"/>
      <c r="AI10084" s="305"/>
      <c r="AJ10084" s="305"/>
      <c r="AK10084" s="307"/>
      <c r="AL10084" s="308"/>
    </row>
    <row r="10085" spans="34:38" ht="14.4">
      <c r="AH10085" s="306"/>
      <c r="AI10085" s="305"/>
      <c r="AJ10085" s="305"/>
      <c r="AK10085" s="307"/>
      <c r="AL10085" s="308"/>
    </row>
    <row r="10086" spans="34:38" ht="14.4">
      <c r="AH10086" s="306"/>
      <c r="AI10086" s="305"/>
      <c r="AJ10086" s="305"/>
      <c r="AK10086" s="307"/>
      <c r="AL10086" s="308"/>
    </row>
    <row r="10087" spans="34:38" ht="14.4">
      <c r="AH10087" s="306"/>
      <c r="AI10087" s="305"/>
      <c r="AJ10087" s="305"/>
      <c r="AK10087" s="307"/>
      <c r="AL10087" s="308"/>
    </row>
    <row r="10088" spans="34:38" ht="14.4">
      <c r="AH10088" s="306"/>
      <c r="AI10088" s="305"/>
      <c r="AJ10088" s="305"/>
      <c r="AK10088" s="307"/>
      <c r="AL10088" s="308"/>
    </row>
    <row r="10089" spans="34:38" ht="14.4">
      <c r="AH10089" s="306"/>
      <c r="AI10089" s="305"/>
      <c r="AJ10089" s="305"/>
      <c r="AK10089" s="307"/>
      <c r="AL10089" s="308"/>
    </row>
    <row r="10090" spans="34:38" ht="14.4">
      <c r="AH10090" s="306"/>
      <c r="AI10090" s="305"/>
      <c r="AJ10090" s="305"/>
      <c r="AK10090" s="307"/>
      <c r="AL10090" s="308"/>
    </row>
    <row r="10091" spans="34:38" ht="14.4">
      <c r="AH10091" s="306"/>
      <c r="AI10091" s="305"/>
      <c r="AJ10091" s="305"/>
      <c r="AK10091" s="307"/>
      <c r="AL10091" s="308"/>
    </row>
    <row r="10092" spans="34:38" ht="14.4">
      <c r="AH10092" s="306"/>
      <c r="AI10092" s="305"/>
      <c r="AJ10092" s="305"/>
      <c r="AK10092" s="307"/>
      <c r="AL10092" s="308"/>
    </row>
    <row r="10093" spans="34:38" ht="14.4">
      <c r="AH10093" s="306"/>
      <c r="AI10093" s="305"/>
      <c r="AJ10093" s="305"/>
      <c r="AK10093" s="307"/>
      <c r="AL10093" s="308"/>
    </row>
    <row r="10094" spans="34:38" ht="14.4">
      <c r="AH10094" s="306"/>
      <c r="AI10094" s="305"/>
      <c r="AJ10094" s="305"/>
      <c r="AK10094" s="307"/>
      <c r="AL10094" s="308"/>
    </row>
    <row r="10095" spans="34:38" ht="14.4">
      <c r="AH10095" s="306"/>
      <c r="AI10095" s="305"/>
      <c r="AJ10095" s="305"/>
      <c r="AK10095" s="307"/>
      <c r="AL10095" s="308"/>
    </row>
    <row r="10096" spans="34:38" ht="14.4">
      <c r="AH10096" s="306"/>
      <c r="AI10096" s="305"/>
      <c r="AJ10096" s="305"/>
      <c r="AK10096" s="307"/>
      <c r="AL10096" s="308"/>
    </row>
    <row r="10097" spans="34:38" ht="14.4">
      <c r="AH10097" s="306"/>
      <c r="AI10097" s="305"/>
      <c r="AJ10097" s="305"/>
      <c r="AK10097" s="307"/>
      <c r="AL10097" s="308"/>
    </row>
    <row r="10098" spans="34:38" ht="14.4">
      <c r="AH10098" s="306"/>
      <c r="AI10098" s="305"/>
      <c r="AJ10098" s="305"/>
      <c r="AK10098" s="307"/>
      <c r="AL10098" s="308"/>
    </row>
    <row r="10099" spans="34:38" ht="14.4">
      <c r="AH10099" s="306"/>
      <c r="AI10099" s="305"/>
      <c r="AJ10099" s="305"/>
      <c r="AK10099" s="307"/>
      <c r="AL10099" s="308"/>
    </row>
    <row r="10100" spans="34:38" ht="14.4">
      <c r="AH10100" s="306"/>
      <c r="AI10100" s="305"/>
      <c r="AJ10100" s="305"/>
      <c r="AK10100" s="307"/>
      <c r="AL10100" s="308"/>
    </row>
    <row r="10101" spans="34:38" ht="14.4">
      <c r="AH10101" s="306"/>
      <c r="AI10101" s="305"/>
      <c r="AJ10101" s="305"/>
      <c r="AK10101" s="307"/>
      <c r="AL10101" s="308"/>
    </row>
    <row r="10102" spans="34:38" ht="14.4">
      <c r="AH10102" s="306"/>
      <c r="AI10102" s="305"/>
      <c r="AJ10102" s="305"/>
      <c r="AK10102" s="307"/>
      <c r="AL10102" s="308"/>
    </row>
    <row r="10103" spans="34:38" ht="14.4">
      <c r="AH10103" s="306"/>
      <c r="AI10103" s="305"/>
      <c r="AJ10103" s="305"/>
      <c r="AK10103" s="307"/>
      <c r="AL10103" s="308"/>
    </row>
    <row r="10104" spans="34:38" ht="14.4">
      <c r="AH10104" s="306"/>
      <c r="AI10104" s="305"/>
      <c r="AJ10104" s="305"/>
      <c r="AK10104" s="307"/>
      <c r="AL10104" s="308"/>
    </row>
    <row r="10105" spans="34:38" ht="14.4">
      <c r="AH10105" s="306"/>
      <c r="AI10105" s="305"/>
      <c r="AJ10105" s="305"/>
      <c r="AK10105" s="307"/>
      <c r="AL10105" s="308"/>
    </row>
    <row r="10106" spans="34:38" ht="14.4">
      <c r="AH10106" s="306"/>
      <c r="AI10106" s="305"/>
      <c r="AJ10106" s="305"/>
      <c r="AK10106" s="307"/>
      <c r="AL10106" s="308"/>
    </row>
    <row r="10107" spans="34:38" ht="14.4">
      <c r="AH10107" s="306"/>
      <c r="AI10107" s="305"/>
      <c r="AJ10107" s="305"/>
      <c r="AK10107" s="307"/>
      <c r="AL10107" s="308"/>
    </row>
    <row r="10108" spans="34:38" ht="14.4">
      <c r="AH10108" s="306"/>
      <c r="AI10108" s="305"/>
      <c r="AJ10108" s="305"/>
      <c r="AK10108" s="307"/>
      <c r="AL10108" s="308"/>
    </row>
    <row r="10109" spans="34:38" ht="14.4">
      <c r="AH10109" s="306"/>
      <c r="AI10109" s="305"/>
      <c r="AJ10109" s="305"/>
      <c r="AK10109" s="307"/>
      <c r="AL10109" s="308"/>
    </row>
    <row r="10110" spans="34:38" ht="14.4">
      <c r="AH10110" s="306"/>
      <c r="AI10110" s="305"/>
      <c r="AJ10110" s="305"/>
      <c r="AK10110" s="307"/>
      <c r="AL10110" s="308"/>
    </row>
    <row r="10111" spans="34:38" ht="14.4">
      <c r="AH10111" s="306"/>
      <c r="AI10111" s="305"/>
      <c r="AJ10111" s="305"/>
      <c r="AK10111" s="307"/>
      <c r="AL10111" s="308"/>
    </row>
    <row r="10112" spans="34:38" ht="14.4">
      <c r="AH10112" s="306"/>
      <c r="AI10112" s="305"/>
      <c r="AJ10112" s="305"/>
      <c r="AK10112" s="307"/>
      <c r="AL10112" s="308"/>
    </row>
    <row r="10113" spans="34:38" ht="14.4">
      <c r="AH10113" s="306"/>
      <c r="AI10113" s="305"/>
      <c r="AJ10113" s="305"/>
      <c r="AK10113" s="307"/>
      <c r="AL10113" s="308"/>
    </row>
    <row r="10114" spans="34:38" ht="14.4">
      <c r="AH10114" s="306"/>
      <c r="AI10114" s="305"/>
      <c r="AJ10114" s="305"/>
      <c r="AK10114" s="307"/>
      <c r="AL10114" s="308"/>
    </row>
    <row r="10115" spans="34:38" ht="14.4">
      <c r="AH10115" s="306"/>
      <c r="AI10115" s="305"/>
      <c r="AJ10115" s="305"/>
      <c r="AK10115" s="307"/>
      <c r="AL10115" s="308"/>
    </row>
    <row r="10116" spans="34:38" ht="14.4">
      <c r="AH10116" s="306"/>
      <c r="AI10116" s="305"/>
      <c r="AJ10116" s="305"/>
      <c r="AK10116" s="307"/>
      <c r="AL10116" s="308"/>
    </row>
    <row r="10117" spans="34:38" ht="14.4">
      <c r="AH10117" s="306"/>
      <c r="AI10117" s="305"/>
      <c r="AJ10117" s="305"/>
      <c r="AK10117" s="307"/>
      <c r="AL10117" s="308"/>
    </row>
    <row r="10118" spans="34:38" ht="14.4">
      <c r="AH10118" s="306"/>
      <c r="AI10118" s="305"/>
      <c r="AJ10118" s="305"/>
      <c r="AK10118" s="307"/>
      <c r="AL10118" s="308"/>
    </row>
    <row r="10119" spans="34:38" ht="14.4">
      <c r="AH10119" s="306"/>
      <c r="AI10119" s="305"/>
      <c r="AJ10119" s="305"/>
      <c r="AK10119" s="307"/>
      <c r="AL10119" s="308"/>
    </row>
    <row r="10120" spans="34:38" ht="14.4">
      <c r="AH10120" s="306"/>
      <c r="AI10120" s="305"/>
      <c r="AJ10120" s="305"/>
      <c r="AK10120" s="307"/>
      <c r="AL10120" s="308"/>
    </row>
    <row r="10121" spans="34:38" ht="14.4">
      <c r="AH10121" s="306"/>
      <c r="AI10121" s="305"/>
      <c r="AJ10121" s="305"/>
      <c r="AK10121" s="307"/>
      <c r="AL10121" s="308"/>
    </row>
    <row r="10122" spans="34:38" ht="14.4">
      <c r="AH10122" s="306"/>
      <c r="AI10122" s="305"/>
      <c r="AJ10122" s="305"/>
      <c r="AK10122" s="307"/>
      <c r="AL10122" s="308"/>
    </row>
    <row r="10123" spans="34:38" ht="14.4">
      <c r="AH10123" s="306"/>
      <c r="AI10123" s="305"/>
      <c r="AJ10123" s="305"/>
      <c r="AK10123" s="307"/>
      <c r="AL10123" s="308"/>
    </row>
    <row r="10124" spans="34:38" ht="14.4">
      <c r="AH10124" s="306"/>
      <c r="AI10124" s="305"/>
      <c r="AJ10124" s="305"/>
      <c r="AK10124" s="307"/>
      <c r="AL10124" s="308"/>
    </row>
    <row r="10125" spans="34:38" ht="14.4">
      <c r="AH10125" s="306"/>
      <c r="AI10125" s="305"/>
      <c r="AJ10125" s="305"/>
      <c r="AK10125" s="307"/>
      <c r="AL10125" s="308"/>
    </row>
    <row r="10126" spans="34:38" ht="14.4">
      <c r="AH10126" s="306"/>
      <c r="AI10126" s="305"/>
      <c r="AJ10126" s="305"/>
      <c r="AK10126" s="307"/>
      <c r="AL10126" s="308"/>
    </row>
    <row r="10127" spans="34:38" ht="14.4">
      <c r="AH10127" s="306"/>
      <c r="AI10127" s="305"/>
      <c r="AJ10127" s="305"/>
      <c r="AK10127" s="307"/>
      <c r="AL10127" s="308"/>
    </row>
    <row r="10128" spans="34:38" ht="14.4">
      <c r="AH10128" s="306"/>
      <c r="AI10128" s="305"/>
      <c r="AJ10128" s="305"/>
      <c r="AK10128" s="307"/>
      <c r="AL10128" s="308"/>
    </row>
    <row r="10129" spans="34:38" ht="14.4">
      <c r="AH10129" s="306"/>
      <c r="AI10129" s="305"/>
      <c r="AJ10129" s="305"/>
      <c r="AK10129" s="307"/>
      <c r="AL10129" s="308"/>
    </row>
    <row r="10130" spans="34:38" ht="14.4">
      <c r="AH10130" s="306"/>
      <c r="AI10130" s="305"/>
      <c r="AJ10130" s="305"/>
      <c r="AK10130" s="307"/>
      <c r="AL10130" s="308"/>
    </row>
    <row r="10131" spans="34:38" ht="14.4">
      <c r="AH10131" s="306"/>
      <c r="AI10131" s="305"/>
      <c r="AJ10131" s="305"/>
      <c r="AK10131" s="307"/>
      <c r="AL10131" s="308"/>
    </row>
    <row r="10132" spans="34:38" ht="14.4">
      <c r="AH10132" s="306"/>
      <c r="AI10132" s="305"/>
      <c r="AJ10132" s="305"/>
      <c r="AK10132" s="307"/>
      <c r="AL10132" s="308"/>
    </row>
    <row r="10133" spans="34:38" ht="14.4">
      <c r="AH10133" s="306"/>
      <c r="AI10133" s="305"/>
      <c r="AJ10133" s="305"/>
      <c r="AK10133" s="307"/>
      <c r="AL10133" s="308"/>
    </row>
    <row r="10134" spans="34:38" ht="14.4">
      <c r="AH10134" s="306"/>
      <c r="AI10134" s="305"/>
      <c r="AJ10134" s="305"/>
      <c r="AK10134" s="307"/>
      <c r="AL10134" s="308"/>
    </row>
    <row r="10135" spans="34:38" ht="14.4">
      <c r="AH10135" s="306"/>
      <c r="AI10135" s="305"/>
      <c r="AJ10135" s="305"/>
      <c r="AK10135" s="307"/>
      <c r="AL10135" s="308"/>
    </row>
    <row r="10136" spans="34:38" ht="14.4">
      <c r="AH10136" s="306"/>
      <c r="AI10136" s="305"/>
      <c r="AJ10136" s="305"/>
      <c r="AK10136" s="307"/>
      <c r="AL10136" s="308"/>
    </row>
    <row r="10137" spans="34:38" ht="14.4">
      <c r="AH10137" s="306"/>
      <c r="AI10137" s="305"/>
      <c r="AJ10137" s="305"/>
      <c r="AK10137" s="307"/>
      <c r="AL10137" s="308"/>
    </row>
    <row r="10138" spans="34:38" ht="14.4">
      <c r="AH10138" s="306"/>
      <c r="AI10138" s="305"/>
      <c r="AJ10138" s="305"/>
      <c r="AK10138" s="307"/>
      <c r="AL10138" s="308"/>
    </row>
    <row r="10139" spans="34:38" ht="14.4">
      <c r="AH10139" s="306"/>
      <c r="AI10139" s="305"/>
      <c r="AJ10139" s="305"/>
      <c r="AK10139" s="307"/>
      <c r="AL10139" s="308"/>
    </row>
    <row r="10140" spans="34:38" ht="14.4">
      <c r="AH10140" s="306"/>
      <c r="AI10140" s="305"/>
      <c r="AJ10140" s="305"/>
      <c r="AK10140" s="307"/>
      <c r="AL10140" s="308"/>
    </row>
    <row r="10141" spans="34:38" ht="14.4">
      <c r="AH10141" s="306"/>
      <c r="AI10141" s="305"/>
      <c r="AJ10141" s="305"/>
      <c r="AK10141" s="307"/>
      <c r="AL10141" s="308"/>
    </row>
    <row r="10142" spans="34:38" ht="14.4">
      <c r="AH10142" s="306"/>
      <c r="AI10142" s="305"/>
      <c r="AJ10142" s="305"/>
      <c r="AK10142" s="307"/>
      <c r="AL10142" s="308"/>
    </row>
    <row r="10143" spans="34:38" ht="14.4">
      <c r="AH10143" s="306"/>
      <c r="AI10143" s="305"/>
      <c r="AJ10143" s="305"/>
      <c r="AK10143" s="307"/>
      <c r="AL10143" s="308"/>
    </row>
    <row r="10144" spans="34:38" ht="14.4">
      <c r="AH10144" s="306"/>
      <c r="AI10144" s="305"/>
      <c r="AJ10144" s="305"/>
      <c r="AK10144" s="307"/>
      <c r="AL10144" s="308"/>
    </row>
    <row r="10145" spans="34:38" ht="14.4">
      <c r="AH10145" s="306"/>
      <c r="AI10145" s="305"/>
      <c r="AJ10145" s="305"/>
      <c r="AK10145" s="307"/>
      <c r="AL10145" s="308"/>
    </row>
    <row r="10146" spans="34:38" ht="14.4">
      <c r="AH10146" s="306"/>
      <c r="AI10146" s="305"/>
      <c r="AJ10146" s="305"/>
      <c r="AK10146" s="307"/>
      <c r="AL10146" s="308"/>
    </row>
    <row r="10147" spans="34:38" ht="14.4">
      <c r="AH10147" s="306"/>
      <c r="AI10147" s="305"/>
      <c r="AJ10147" s="305"/>
      <c r="AK10147" s="307"/>
      <c r="AL10147" s="308"/>
    </row>
    <row r="10148" spans="34:38" ht="14.4">
      <c r="AH10148" s="306"/>
      <c r="AI10148" s="305"/>
      <c r="AJ10148" s="305"/>
      <c r="AK10148" s="307"/>
      <c r="AL10148" s="308"/>
    </row>
    <row r="10149" spans="34:38" ht="14.4">
      <c r="AH10149" s="306"/>
      <c r="AI10149" s="305"/>
      <c r="AJ10149" s="305"/>
      <c r="AK10149" s="307"/>
      <c r="AL10149" s="308"/>
    </row>
    <row r="10150" spans="34:38" ht="14.4">
      <c r="AH10150" s="306"/>
      <c r="AI10150" s="305"/>
      <c r="AJ10150" s="305"/>
      <c r="AK10150" s="307"/>
      <c r="AL10150" s="308"/>
    </row>
    <row r="10151" spans="34:38" ht="14.4">
      <c r="AH10151" s="306"/>
      <c r="AI10151" s="305"/>
      <c r="AJ10151" s="305"/>
      <c r="AK10151" s="307"/>
      <c r="AL10151" s="308"/>
    </row>
    <row r="10152" spans="34:38" ht="14.4">
      <c r="AH10152" s="306"/>
      <c r="AI10152" s="305"/>
      <c r="AJ10152" s="305"/>
      <c r="AK10152" s="307"/>
      <c r="AL10152" s="308"/>
    </row>
    <row r="10153" spans="34:38" ht="14.4">
      <c r="AH10153" s="306"/>
      <c r="AI10153" s="305"/>
      <c r="AJ10153" s="305"/>
      <c r="AK10153" s="307"/>
      <c r="AL10153" s="308"/>
    </row>
    <row r="10154" spans="34:38" ht="14.4">
      <c r="AH10154" s="306"/>
      <c r="AI10154" s="305"/>
      <c r="AJ10154" s="305"/>
      <c r="AK10154" s="307"/>
      <c r="AL10154" s="308"/>
    </row>
    <row r="10155" spans="34:38" ht="14.4">
      <c r="AH10155" s="306"/>
      <c r="AI10155" s="305"/>
      <c r="AJ10155" s="305"/>
      <c r="AK10155" s="307"/>
      <c r="AL10155" s="308"/>
    </row>
    <row r="10156" spans="34:38" ht="14.4">
      <c r="AH10156" s="306"/>
      <c r="AI10156" s="305"/>
      <c r="AJ10156" s="305"/>
      <c r="AK10156" s="307"/>
      <c r="AL10156" s="308"/>
    </row>
    <row r="10157" spans="34:38" ht="14.4">
      <c r="AH10157" s="306"/>
      <c r="AI10157" s="305"/>
      <c r="AJ10157" s="305"/>
      <c r="AK10157" s="307"/>
      <c r="AL10157" s="308"/>
    </row>
    <row r="10158" spans="34:38" ht="14.4">
      <c r="AH10158" s="306"/>
      <c r="AI10158" s="305"/>
      <c r="AJ10158" s="305"/>
      <c r="AK10158" s="307"/>
      <c r="AL10158" s="308"/>
    </row>
    <row r="10159" spans="34:38" ht="14.4">
      <c r="AH10159" s="306"/>
      <c r="AI10159" s="305"/>
      <c r="AJ10159" s="305"/>
      <c r="AK10159" s="307"/>
      <c r="AL10159" s="308"/>
    </row>
    <row r="10160" spans="34:38" ht="14.4">
      <c r="AH10160" s="306"/>
      <c r="AI10160" s="305"/>
      <c r="AJ10160" s="305"/>
      <c r="AK10160" s="307"/>
      <c r="AL10160" s="308"/>
    </row>
    <row r="10161" spans="34:38" ht="14.4">
      <c r="AH10161" s="306"/>
      <c r="AI10161" s="305"/>
      <c r="AJ10161" s="305"/>
      <c r="AK10161" s="307"/>
      <c r="AL10161" s="308"/>
    </row>
    <row r="10162" spans="34:38" ht="14.4">
      <c r="AH10162" s="306"/>
      <c r="AI10162" s="305"/>
      <c r="AJ10162" s="305"/>
      <c r="AK10162" s="307"/>
      <c r="AL10162" s="308"/>
    </row>
    <row r="10163" spans="34:38" ht="14.4">
      <c r="AH10163" s="306"/>
      <c r="AI10163" s="305"/>
      <c r="AJ10163" s="305"/>
      <c r="AK10163" s="307"/>
      <c r="AL10163" s="308"/>
    </row>
    <row r="10164" spans="34:38" ht="14.4">
      <c r="AH10164" s="306"/>
      <c r="AI10164" s="305"/>
      <c r="AJ10164" s="305"/>
      <c r="AK10164" s="307"/>
      <c r="AL10164" s="308"/>
    </row>
    <row r="10165" spans="34:38" ht="14.4">
      <c r="AH10165" s="306"/>
      <c r="AI10165" s="305"/>
      <c r="AJ10165" s="305"/>
      <c r="AK10165" s="307"/>
      <c r="AL10165" s="308"/>
    </row>
    <row r="10166" spans="34:38" ht="14.4">
      <c r="AH10166" s="306"/>
      <c r="AI10166" s="305"/>
      <c r="AJ10166" s="305"/>
      <c r="AK10166" s="307"/>
      <c r="AL10166" s="308"/>
    </row>
    <row r="10167" spans="34:38" ht="14.4">
      <c r="AH10167" s="306"/>
      <c r="AI10167" s="305"/>
      <c r="AJ10167" s="305"/>
      <c r="AK10167" s="307"/>
      <c r="AL10167" s="308"/>
    </row>
    <row r="10168" spans="34:38" ht="14.4">
      <c r="AH10168" s="306"/>
      <c r="AI10168" s="305"/>
      <c r="AJ10168" s="305"/>
      <c r="AK10168" s="307"/>
      <c r="AL10168" s="308"/>
    </row>
    <row r="10169" spans="34:38" ht="14.4">
      <c r="AH10169" s="306"/>
      <c r="AI10169" s="305"/>
      <c r="AJ10169" s="305"/>
      <c r="AK10169" s="307"/>
      <c r="AL10169" s="308"/>
    </row>
    <row r="10170" spans="34:38" ht="14.4">
      <c r="AH10170" s="306"/>
      <c r="AI10170" s="305"/>
      <c r="AJ10170" s="305"/>
      <c r="AK10170" s="307"/>
      <c r="AL10170" s="308"/>
    </row>
    <row r="10171" spans="34:38" ht="14.4">
      <c r="AH10171" s="306"/>
      <c r="AI10171" s="305"/>
      <c r="AJ10171" s="305"/>
      <c r="AK10171" s="307"/>
      <c r="AL10171" s="308"/>
    </row>
    <row r="10172" spans="34:38" ht="14.4">
      <c r="AH10172" s="306"/>
      <c r="AI10172" s="305"/>
      <c r="AJ10172" s="305"/>
      <c r="AK10172" s="307"/>
      <c r="AL10172" s="308"/>
    </row>
    <row r="10173" spans="34:38" ht="14.4">
      <c r="AH10173" s="306"/>
      <c r="AI10173" s="305"/>
      <c r="AJ10173" s="305"/>
      <c r="AK10173" s="307"/>
      <c r="AL10173" s="308"/>
    </row>
    <row r="10174" spans="34:38" ht="14.4">
      <c r="AH10174" s="306"/>
      <c r="AI10174" s="305"/>
      <c r="AJ10174" s="305"/>
      <c r="AK10174" s="307"/>
      <c r="AL10174" s="308"/>
    </row>
    <row r="10175" spans="34:38" ht="14.4">
      <c r="AH10175" s="306"/>
      <c r="AI10175" s="305"/>
      <c r="AJ10175" s="305"/>
      <c r="AK10175" s="307"/>
      <c r="AL10175" s="308"/>
    </row>
    <row r="10176" spans="34:38" ht="14.4">
      <c r="AH10176" s="306"/>
      <c r="AI10176" s="305"/>
      <c r="AJ10176" s="305"/>
      <c r="AK10176" s="307"/>
      <c r="AL10176" s="308"/>
    </row>
    <row r="10177" spans="34:38" ht="14.4">
      <c r="AH10177" s="306"/>
      <c r="AI10177" s="305"/>
      <c r="AJ10177" s="305"/>
      <c r="AK10177" s="307"/>
      <c r="AL10177" s="308"/>
    </row>
    <row r="10178" spans="34:38" ht="14.4">
      <c r="AH10178" s="306"/>
      <c r="AI10178" s="305"/>
      <c r="AJ10178" s="305"/>
      <c r="AK10178" s="307"/>
      <c r="AL10178" s="308"/>
    </row>
    <row r="10179" spans="34:38" ht="14.4">
      <c r="AH10179" s="306"/>
      <c r="AI10179" s="305"/>
      <c r="AJ10179" s="305"/>
      <c r="AK10179" s="307"/>
      <c r="AL10179" s="308"/>
    </row>
    <row r="10180" spans="34:38" ht="14.4">
      <c r="AH10180" s="306"/>
      <c r="AI10180" s="305"/>
      <c r="AJ10180" s="305"/>
      <c r="AK10180" s="307"/>
      <c r="AL10180" s="308"/>
    </row>
    <row r="10181" spans="34:38" ht="14.4">
      <c r="AH10181" s="306"/>
      <c r="AI10181" s="305"/>
      <c r="AJ10181" s="305"/>
      <c r="AK10181" s="307"/>
      <c r="AL10181" s="308"/>
    </row>
    <row r="10182" spans="34:38" ht="14.4">
      <c r="AH10182" s="306"/>
      <c r="AI10182" s="305"/>
      <c r="AJ10182" s="305"/>
      <c r="AK10182" s="307"/>
      <c r="AL10182" s="308"/>
    </row>
    <row r="10183" spans="34:38" ht="14.4">
      <c r="AH10183" s="306"/>
      <c r="AI10183" s="305"/>
      <c r="AJ10183" s="305"/>
      <c r="AK10183" s="307"/>
      <c r="AL10183" s="308"/>
    </row>
    <row r="10184" spans="34:38" ht="14.4">
      <c r="AH10184" s="306"/>
      <c r="AI10184" s="305"/>
      <c r="AJ10184" s="305"/>
      <c r="AK10184" s="307"/>
      <c r="AL10184" s="308"/>
    </row>
    <row r="10185" spans="34:38" ht="14.4">
      <c r="AH10185" s="306"/>
      <c r="AI10185" s="305"/>
      <c r="AJ10185" s="305"/>
      <c r="AK10185" s="307"/>
      <c r="AL10185" s="308"/>
    </row>
    <row r="10186" spans="34:38" ht="14.4">
      <c r="AH10186" s="306"/>
      <c r="AI10186" s="305"/>
      <c r="AJ10186" s="305"/>
      <c r="AK10186" s="307"/>
      <c r="AL10186" s="308"/>
    </row>
    <row r="10187" spans="34:38" ht="14.4">
      <c r="AH10187" s="306"/>
      <c r="AI10187" s="305"/>
      <c r="AJ10187" s="305"/>
      <c r="AK10187" s="307"/>
      <c r="AL10187" s="308"/>
    </row>
    <row r="10188" spans="34:38" ht="14.4">
      <c r="AH10188" s="306"/>
      <c r="AI10188" s="305"/>
      <c r="AJ10188" s="305"/>
      <c r="AK10188" s="307"/>
      <c r="AL10188" s="308"/>
    </row>
    <row r="10189" spans="34:38" ht="14.4">
      <c r="AH10189" s="306"/>
      <c r="AI10189" s="305"/>
      <c r="AJ10189" s="305"/>
      <c r="AK10189" s="307"/>
      <c r="AL10189" s="308"/>
    </row>
    <row r="10190" spans="34:38" ht="14.4">
      <c r="AH10190" s="306"/>
      <c r="AI10190" s="305"/>
      <c r="AJ10190" s="305"/>
      <c r="AK10190" s="307"/>
      <c r="AL10190" s="308"/>
    </row>
    <row r="10191" spans="34:38" ht="14.4">
      <c r="AH10191" s="306"/>
      <c r="AI10191" s="305"/>
      <c r="AJ10191" s="305"/>
      <c r="AK10191" s="307"/>
      <c r="AL10191" s="308"/>
    </row>
    <row r="10192" spans="34:38" ht="14.4">
      <c r="AH10192" s="306"/>
      <c r="AI10192" s="305"/>
      <c r="AJ10192" s="305"/>
      <c r="AK10192" s="307"/>
      <c r="AL10192" s="308"/>
    </row>
    <row r="10193" spans="34:38" ht="14.4">
      <c r="AH10193" s="306"/>
      <c r="AI10193" s="305"/>
      <c r="AJ10193" s="305"/>
      <c r="AK10193" s="307"/>
      <c r="AL10193" s="308"/>
    </row>
    <row r="10194" spans="34:38" ht="14.4">
      <c r="AH10194" s="306"/>
      <c r="AI10194" s="305"/>
      <c r="AJ10194" s="305"/>
      <c r="AK10194" s="307"/>
      <c r="AL10194" s="308"/>
    </row>
    <row r="10195" spans="34:38" ht="14.4">
      <c r="AH10195" s="306"/>
      <c r="AI10195" s="305"/>
      <c r="AJ10195" s="305"/>
      <c r="AK10195" s="307"/>
      <c r="AL10195" s="308"/>
    </row>
    <row r="10196" spans="34:38" ht="14.4">
      <c r="AH10196" s="306"/>
      <c r="AI10196" s="305"/>
      <c r="AJ10196" s="305"/>
      <c r="AK10196" s="307"/>
      <c r="AL10196" s="308"/>
    </row>
    <row r="10197" spans="34:38" ht="14.4">
      <c r="AH10197" s="306"/>
      <c r="AI10197" s="305"/>
      <c r="AJ10197" s="305"/>
      <c r="AK10197" s="307"/>
      <c r="AL10197" s="308"/>
    </row>
    <row r="10198" spans="34:38" ht="14.4">
      <c r="AH10198" s="306"/>
      <c r="AI10198" s="305"/>
      <c r="AJ10198" s="305"/>
      <c r="AK10198" s="307"/>
      <c r="AL10198" s="308"/>
    </row>
    <row r="10199" spans="34:38" ht="14.4">
      <c r="AH10199" s="306"/>
      <c r="AI10199" s="305"/>
      <c r="AJ10199" s="305"/>
      <c r="AK10199" s="307"/>
      <c r="AL10199" s="308"/>
    </row>
    <row r="10200" spans="34:38" ht="14.4">
      <c r="AH10200" s="306"/>
      <c r="AI10200" s="305"/>
      <c r="AJ10200" s="305"/>
      <c r="AK10200" s="307"/>
      <c r="AL10200" s="308"/>
    </row>
    <row r="10201" spans="34:38" ht="14.4">
      <c r="AH10201" s="306"/>
      <c r="AI10201" s="305"/>
      <c r="AJ10201" s="305"/>
      <c r="AK10201" s="307"/>
      <c r="AL10201" s="308"/>
    </row>
    <row r="10202" spans="34:38" ht="14.4">
      <c r="AH10202" s="306"/>
      <c r="AI10202" s="305"/>
      <c r="AJ10202" s="305"/>
      <c r="AK10202" s="307"/>
      <c r="AL10202" s="308"/>
    </row>
    <row r="10203" spans="34:38" ht="14.4">
      <c r="AH10203" s="306"/>
      <c r="AI10203" s="305"/>
      <c r="AJ10203" s="305"/>
      <c r="AK10203" s="307"/>
      <c r="AL10203" s="308"/>
    </row>
    <row r="10204" spans="34:38" ht="14.4">
      <c r="AH10204" s="306"/>
      <c r="AI10204" s="305"/>
      <c r="AJ10204" s="305"/>
      <c r="AK10204" s="307"/>
      <c r="AL10204" s="308"/>
    </row>
    <row r="10205" spans="34:38" ht="14.4">
      <c r="AH10205" s="306"/>
      <c r="AI10205" s="305"/>
      <c r="AJ10205" s="305"/>
      <c r="AK10205" s="307"/>
      <c r="AL10205" s="308"/>
    </row>
    <row r="10206" spans="34:38" ht="14.4">
      <c r="AH10206" s="306"/>
      <c r="AI10206" s="305"/>
      <c r="AJ10206" s="305"/>
      <c r="AK10206" s="307"/>
      <c r="AL10206" s="308"/>
    </row>
    <row r="10207" spans="34:38" ht="14.4">
      <c r="AH10207" s="306"/>
      <c r="AI10207" s="305"/>
      <c r="AJ10207" s="305"/>
      <c r="AK10207" s="307"/>
      <c r="AL10207" s="308"/>
    </row>
    <row r="10208" spans="34:38" ht="14.4">
      <c r="AH10208" s="306"/>
      <c r="AI10208" s="305"/>
      <c r="AJ10208" s="305"/>
      <c r="AK10208" s="307"/>
      <c r="AL10208" s="308"/>
    </row>
    <row r="10209" spans="34:38" ht="14.4">
      <c r="AH10209" s="306"/>
      <c r="AI10209" s="305"/>
      <c r="AJ10209" s="305"/>
      <c r="AK10209" s="307"/>
      <c r="AL10209" s="308"/>
    </row>
    <row r="10210" spans="34:38" ht="14.4">
      <c r="AH10210" s="306"/>
      <c r="AI10210" s="305"/>
      <c r="AJ10210" s="305"/>
      <c r="AK10210" s="307"/>
      <c r="AL10210" s="308"/>
    </row>
    <row r="10211" spans="34:38" ht="14.4">
      <c r="AH10211" s="306"/>
      <c r="AI10211" s="305"/>
      <c r="AJ10211" s="305"/>
      <c r="AK10211" s="307"/>
      <c r="AL10211" s="308"/>
    </row>
    <row r="10212" spans="34:38" ht="14.4">
      <c r="AH10212" s="306"/>
      <c r="AI10212" s="305"/>
      <c r="AJ10212" s="305"/>
      <c r="AK10212" s="307"/>
      <c r="AL10212" s="308"/>
    </row>
    <row r="10213" spans="34:38" ht="14.4">
      <c r="AH10213" s="306"/>
      <c r="AI10213" s="305"/>
      <c r="AJ10213" s="305"/>
      <c r="AK10213" s="307"/>
      <c r="AL10213" s="308"/>
    </row>
    <row r="10214" spans="34:38" ht="14.4">
      <c r="AH10214" s="306"/>
      <c r="AI10214" s="305"/>
      <c r="AJ10214" s="305"/>
      <c r="AK10214" s="307"/>
      <c r="AL10214" s="308"/>
    </row>
    <row r="10215" spans="34:38" ht="14.4">
      <c r="AH10215" s="306"/>
      <c r="AI10215" s="305"/>
      <c r="AJ10215" s="305"/>
      <c r="AK10215" s="307"/>
      <c r="AL10215" s="308"/>
    </row>
    <row r="10216" spans="34:38" ht="14.4">
      <c r="AH10216" s="306"/>
      <c r="AI10216" s="305"/>
      <c r="AJ10216" s="305"/>
      <c r="AK10216" s="307"/>
      <c r="AL10216" s="308"/>
    </row>
    <row r="10217" spans="34:38" ht="14.4">
      <c r="AH10217" s="306"/>
      <c r="AI10217" s="305"/>
      <c r="AJ10217" s="305"/>
      <c r="AK10217" s="307"/>
      <c r="AL10217" s="308"/>
    </row>
    <row r="10218" spans="34:38" ht="14.4">
      <c r="AH10218" s="306"/>
      <c r="AI10218" s="305"/>
      <c r="AJ10218" s="305"/>
      <c r="AK10218" s="307"/>
      <c r="AL10218" s="308"/>
    </row>
    <row r="10219" spans="34:38" ht="14.4">
      <c r="AH10219" s="306"/>
      <c r="AI10219" s="305"/>
      <c r="AJ10219" s="305"/>
      <c r="AK10219" s="307"/>
      <c r="AL10219" s="308"/>
    </row>
    <row r="10220" spans="34:38" ht="14.4">
      <c r="AH10220" s="306"/>
      <c r="AI10220" s="305"/>
      <c r="AJ10220" s="305"/>
      <c r="AK10220" s="307"/>
      <c r="AL10220" s="308"/>
    </row>
    <row r="10221" spans="34:38" ht="14.4">
      <c r="AH10221" s="306"/>
      <c r="AI10221" s="305"/>
      <c r="AJ10221" s="305"/>
      <c r="AK10221" s="307"/>
      <c r="AL10221" s="308"/>
    </row>
    <row r="10222" spans="34:38" ht="14.4">
      <c r="AH10222" s="306"/>
      <c r="AI10222" s="305"/>
      <c r="AJ10222" s="305"/>
      <c r="AK10222" s="307"/>
      <c r="AL10222" s="308"/>
    </row>
    <row r="10223" spans="34:38" ht="14.4">
      <c r="AH10223" s="306"/>
      <c r="AI10223" s="305"/>
      <c r="AJ10223" s="305"/>
      <c r="AK10223" s="307"/>
      <c r="AL10223" s="308"/>
    </row>
    <row r="10224" spans="34:38" ht="14.4">
      <c r="AH10224" s="306"/>
      <c r="AI10224" s="305"/>
      <c r="AJ10224" s="305"/>
      <c r="AK10224" s="307"/>
      <c r="AL10224" s="308"/>
    </row>
    <row r="10225" spans="34:38" ht="14.4">
      <c r="AH10225" s="306"/>
      <c r="AI10225" s="305"/>
      <c r="AJ10225" s="305"/>
      <c r="AK10225" s="307"/>
      <c r="AL10225" s="308"/>
    </row>
    <row r="10226" spans="34:38" ht="14.4">
      <c r="AH10226" s="306"/>
      <c r="AI10226" s="305"/>
      <c r="AJ10226" s="305"/>
      <c r="AK10226" s="307"/>
      <c r="AL10226" s="308"/>
    </row>
    <row r="10227" spans="34:38" ht="14.4">
      <c r="AH10227" s="306"/>
      <c r="AI10227" s="305"/>
      <c r="AJ10227" s="305"/>
      <c r="AK10227" s="307"/>
      <c r="AL10227" s="308"/>
    </row>
    <row r="10228" spans="34:38" ht="14.4">
      <c r="AH10228" s="306"/>
      <c r="AI10228" s="305"/>
      <c r="AJ10228" s="305"/>
      <c r="AK10228" s="307"/>
      <c r="AL10228" s="308"/>
    </row>
    <row r="10229" spans="34:38" ht="14.4">
      <c r="AH10229" s="306"/>
      <c r="AI10229" s="305"/>
      <c r="AJ10229" s="305"/>
      <c r="AK10229" s="307"/>
      <c r="AL10229" s="308"/>
    </row>
    <row r="10230" spans="34:38" ht="14.4">
      <c r="AH10230" s="306"/>
      <c r="AI10230" s="305"/>
      <c r="AJ10230" s="305"/>
      <c r="AK10230" s="307"/>
      <c r="AL10230" s="308"/>
    </row>
    <row r="10231" spans="34:38" ht="14.4">
      <c r="AH10231" s="306"/>
      <c r="AI10231" s="305"/>
      <c r="AJ10231" s="305"/>
      <c r="AK10231" s="307"/>
      <c r="AL10231" s="308"/>
    </row>
    <row r="10232" spans="34:38" ht="14.4">
      <c r="AH10232" s="306"/>
      <c r="AI10232" s="305"/>
      <c r="AJ10232" s="305"/>
      <c r="AK10232" s="307"/>
      <c r="AL10232" s="308"/>
    </row>
    <row r="10233" spans="34:38" ht="14.4">
      <c r="AH10233" s="306"/>
      <c r="AI10233" s="305"/>
      <c r="AJ10233" s="305"/>
      <c r="AK10233" s="307"/>
      <c r="AL10233" s="308"/>
    </row>
    <row r="10234" spans="34:38" ht="14.4">
      <c r="AH10234" s="306"/>
      <c r="AI10234" s="305"/>
      <c r="AJ10234" s="305"/>
      <c r="AK10234" s="307"/>
      <c r="AL10234" s="308"/>
    </row>
    <row r="10235" spans="34:38" ht="14.4">
      <c r="AH10235" s="306"/>
      <c r="AI10235" s="305"/>
      <c r="AJ10235" s="305"/>
      <c r="AK10235" s="307"/>
      <c r="AL10235" s="308"/>
    </row>
    <row r="10236" spans="34:38" ht="14.4">
      <c r="AH10236" s="306"/>
      <c r="AI10236" s="305"/>
      <c r="AJ10236" s="305"/>
      <c r="AK10236" s="307"/>
      <c r="AL10236" s="308"/>
    </row>
    <row r="10237" spans="34:38" ht="14.4">
      <c r="AH10237" s="306"/>
      <c r="AI10237" s="305"/>
      <c r="AJ10237" s="305"/>
      <c r="AK10237" s="307"/>
      <c r="AL10237" s="308"/>
    </row>
    <row r="10238" spans="34:38" ht="14.4">
      <c r="AH10238" s="306"/>
      <c r="AI10238" s="305"/>
      <c r="AJ10238" s="305"/>
      <c r="AK10238" s="307"/>
      <c r="AL10238" s="308"/>
    </row>
    <row r="10239" spans="34:38" ht="14.4">
      <c r="AH10239" s="306"/>
      <c r="AI10239" s="305"/>
      <c r="AJ10239" s="305"/>
      <c r="AK10239" s="307"/>
      <c r="AL10239" s="308"/>
    </row>
    <row r="10240" spans="34:38" ht="14.4">
      <c r="AH10240" s="306"/>
      <c r="AI10240" s="305"/>
      <c r="AJ10240" s="305"/>
      <c r="AK10240" s="307"/>
      <c r="AL10240" s="308"/>
    </row>
    <row r="10241" spans="34:38" ht="14.4">
      <c r="AH10241" s="306"/>
      <c r="AI10241" s="305"/>
      <c r="AJ10241" s="305"/>
      <c r="AK10241" s="307"/>
      <c r="AL10241" s="308"/>
    </row>
    <row r="10242" spans="34:38" ht="14.4">
      <c r="AH10242" s="306"/>
      <c r="AI10242" s="305"/>
      <c r="AJ10242" s="305"/>
      <c r="AK10242" s="307"/>
      <c r="AL10242" s="308"/>
    </row>
    <row r="10243" spans="34:38" ht="14.4">
      <c r="AH10243" s="306"/>
      <c r="AI10243" s="305"/>
      <c r="AJ10243" s="305"/>
      <c r="AK10243" s="307"/>
      <c r="AL10243" s="308"/>
    </row>
    <row r="10244" spans="34:38" ht="14.4">
      <c r="AH10244" s="306"/>
      <c r="AI10244" s="305"/>
      <c r="AJ10244" s="305"/>
      <c r="AK10244" s="307"/>
      <c r="AL10244" s="308"/>
    </row>
    <row r="10245" spans="34:38" ht="14.4">
      <c r="AH10245" s="306"/>
      <c r="AI10245" s="305"/>
      <c r="AJ10245" s="305"/>
      <c r="AK10245" s="307"/>
      <c r="AL10245" s="308"/>
    </row>
    <row r="10246" spans="34:38" ht="14.4">
      <c r="AH10246" s="306"/>
      <c r="AI10246" s="305"/>
      <c r="AJ10246" s="305"/>
      <c r="AK10246" s="307"/>
      <c r="AL10246" s="308"/>
    </row>
    <row r="10247" spans="34:38" ht="14.4">
      <c r="AH10247" s="306"/>
      <c r="AI10247" s="305"/>
      <c r="AJ10247" s="305"/>
      <c r="AK10247" s="307"/>
      <c r="AL10247" s="308"/>
    </row>
    <row r="10248" spans="34:38" ht="14.4">
      <c r="AH10248" s="306"/>
      <c r="AI10248" s="305"/>
      <c r="AJ10248" s="305"/>
      <c r="AK10248" s="307"/>
      <c r="AL10248" s="308"/>
    </row>
    <row r="10249" spans="34:38" ht="14.4">
      <c r="AH10249" s="306"/>
      <c r="AI10249" s="305"/>
      <c r="AJ10249" s="305"/>
      <c r="AK10249" s="307"/>
      <c r="AL10249" s="308"/>
    </row>
    <row r="10250" spans="34:38" ht="14.4">
      <c r="AH10250" s="306"/>
      <c r="AI10250" s="305"/>
      <c r="AJ10250" s="305"/>
      <c r="AK10250" s="307"/>
      <c r="AL10250" s="308"/>
    </row>
    <row r="10251" spans="34:38" ht="14.4">
      <c r="AH10251" s="306"/>
      <c r="AI10251" s="305"/>
      <c r="AJ10251" s="305"/>
      <c r="AK10251" s="307"/>
      <c r="AL10251" s="308"/>
    </row>
    <row r="10252" spans="34:38" ht="14.4">
      <c r="AH10252" s="306"/>
      <c r="AI10252" s="305"/>
      <c r="AJ10252" s="305"/>
      <c r="AK10252" s="307"/>
      <c r="AL10252" s="308"/>
    </row>
    <row r="10253" spans="34:38" ht="14.4">
      <c r="AH10253" s="306"/>
      <c r="AI10253" s="305"/>
      <c r="AJ10253" s="305"/>
      <c r="AK10253" s="307"/>
      <c r="AL10253" s="308"/>
    </row>
    <row r="10254" spans="34:38" ht="14.4">
      <c r="AH10254" s="306"/>
      <c r="AI10254" s="305"/>
      <c r="AJ10254" s="305"/>
      <c r="AK10254" s="307"/>
      <c r="AL10254" s="308"/>
    </row>
    <row r="10255" spans="34:38" ht="14.4">
      <c r="AH10255" s="306"/>
      <c r="AI10255" s="305"/>
      <c r="AJ10255" s="305"/>
      <c r="AK10255" s="307"/>
      <c r="AL10255" s="308"/>
    </row>
    <row r="10256" spans="34:38" ht="14.4">
      <c r="AH10256" s="306"/>
      <c r="AI10256" s="305"/>
      <c r="AJ10256" s="305"/>
      <c r="AK10256" s="307"/>
      <c r="AL10256" s="308"/>
    </row>
    <row r="10257" spans="34:38" ht="14.4">
      <c r="AH10257" s="306"/>
      <c r="AI10257" s="305"/>
      <c r="AJ10257" s="305"/>
      <c r="AK10257" s="307"/>
      <c r="AL10257" s="308"/>
    </row>
    <row r="10258" spans="34:38" ht="14.4">
      <c r="AH10258" s="306"/>
      <c r="AI10258" s="305"/>
      <c r="AJ10258" s="305"/>
      <c r="AK10258" s="307"/>
      <c r="AL10258" s="308"/>
    </row>
    <row r="10259" spans="34:38" ht="14.4">
      <c r="AH10259" s="306"/>
      <c r="AI10259" s="305"/>
      <c r="AJ10259" s="305"/>
      <c r="AK10259" s="307"/>
      <c r="AL10259" s="308"/>
    </row>
    <row r="10260" spans="34:38" ht="14.4">
      <c r="AH10260" s="306"/>
      <c r="AI10260" s="305"/>
      <c r="AJ10260" s="305"/>
      <c r="AK10260" s="307"/>
      <c r="AL10260" s="308"/>
    </row>
    <row r="10261" spans="34:38" ht="14.4">
      <c r="AH10261" s="306"/>
      <c r="AI10261" s="305"/>
      <c r="AJ10261" s="305"/>
      <c r="AK10261" s="307"/>
      <c r="AL10261" s="308"/>
    </row>
    <row r="10262" spans="34:38" ht="14.4">
      <c r="AH10262" s="306"/>
      <c r="AI10262" s="305"/>
      <c r="AJ10262" s="305"/>
      <c r="AK10262" s="307"/>
      <c r="AL10262" s="308"/>
    </row>
  </sheetData>
  <hyperlinks>
    <hyperlink ref="J2" location="FORM!A1" display=" Úvod" xr:uid="{B4AF0FFA-B01C-4535-860A-867590DB63D6}"/>
  </hyperlink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5B52-7E3E-4878-A49A-70C1F22AFF6F}">
  <sheetPr codeName="List6"/>
  <dimension ref="A1"/>
  <sheetViews>
    <sheetView showGridLines="0" showRowColHeaders="0" workbookViewId="0">
      <selection activeCell="A5" sqref="A5"/>
    </sheetView>
  </sheetViews>
  <sheetFormatPr defaultRowHeight="13.8"/>
  <sheetData/>
  <pageMargins left="0.7" right="0.7" top="0.78740157499999996" bottom="0.78740157499999996" header="0.3" footer="0.3"/>
  <headerFooter>
    <oddHeader>&amp;R&amp;"Aptos"&amp;10&amp;K000000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E0C6-1786-44FF-901E-56287A333C72}">
  <sheetPr codeName="List35"/>
  <dimension ref="A1:M235"/>
  <sheetViews>
    <sheetView showGridLines="0" showRowColHeaders="0" topLeftCell="B1" workbookViewId="0">
      <pane ySplit="1" topLeftCell="A2" activePane="bottomLeft" state="frozen"/>
      <selection pane="bottomLeft" activeCell="A2" sqref="A2"/>
    </sheetView>
  </sheetViews>
  <sheetFormatPr defaultColWidth="9" defaultRowHeight="13.8"/>
  <cols>
    <col min="1" max="1" width="9" style="5"/>
    <col min="2" max="2" width="187.8984375" style="5" customWidth="1"/>
    <col min="3" max="3" width="19.8984375" style="5" customWidth="1"/>
    <col min="4" max="4" width="9" style="5"/>
    <col min="5" max="5" width="37.5" style="17" bestFit="1" customWidth="1"/>
    <col min="6" max="6" width="2.3984375" style="16" customWidth="1"/>
    <col min="7" max="7" width="29.09765625" style="16" customWidth="1"/>
    <col min="8" max="10" width="29.09765625" style="5" customWidth="1"/>
    <col min="11" max="16384" width="9" style="5"/>
  </cols>
  <sheetData>
    <row r="1" spans="1:13">
      <c r="A1" s="20" t="s">
        <v>20</v>
      </c>
      <c r="E1" s="19" t="s">
        <v>0</v>
      </c>
      <c r="G1" s="30" t="s">
        <v>0</v>
      </c>
      <c r="H1" s="31" t="s">
        <v>1</v>
      </c>
      <c r="I1" s="31" t="s">
        <v>952</v>
      </c>
      <c r="J1" s="31" t="s">
        <v>21</v>
      </c>
    </row>
    <row r="2" spans="1:13" ht="14.4" thickBot="1">
      <c r="C2" s="5" t="s">
        <v>11</v>
      </c>
    </row>
    <row r="3" spans="1:13">
      <c r="C3" s="5" t="s">
        <v>11</v>
      </c>
      <c r="E3" s="27" t="str">
        <f>IF($E$1=$G$1,G3,IF($E$1=$H$1,H3,IF($E$1=$I$1,I3,IF($E$1=$J$1,J3,""))))</f>
        <v xml:space="preserve"> Základní údaje</v>
      </c>
      <c r="G3" s="21" t="s">
        <v>4</v>
      </c>
      <c r="H3" s="22" t="s">
        <v>7</v>
      </c>
      <c r="I3" s="23" t="s">
        <v>55</v>
      </c>
      <c r="J3" s="24"/>
    </row>
    <row r="4" spans="1:13">
      <c r="C4" s="5" t="s">
        <v>11</v>
      </c>
      <c r="E4" s="28" t="str">
        <f t="shared" ref="E4:E89" si="0">IF($E$1=$G$1,G4,IF($E$1=$H$1,H4,IF($E$1=$I$1,I4,IF($E$1=$J$1,J4,""))))</f>
        <v>Pokračovat na:</v>
      </c>
      <c r="G4" s="21" t="s">
        <v>5</v>
      </c>
      <c r="H4" s="22" t="s">
        <v>8</v>
      </c>
      <c r="I4" s="23" t="s">
        <v>56</v>
      </c>
      <c r="J4" s="24"/>
    </row>
    <row r="5" spans="1:13">
      <c r="C5" s="5" t="s">
        <v>11</v>
      </c>
      <c r="E5" s="28" t="str">
        <f t="shared" si="0"/>
        <v xml:space="preserve"> Úvod</v>
      </c>
      <c r="G5" s="21" t="s">
        <v>2</v>
      </c>
      <c r="H5" s="22" t="s">
        <v>2</v>
      </c>
      <c r="I5" s="23" t="s">
        <v>57</v>
      </c>
      <c r="J5" s="24"/>
    </row>
    <row r="6" spans="1:13">
      <c r="C6" s="5" t="s">
        <v>11</v>
      </c>
      <c r="E6" s="28" t="str">
        <f t="shared" si="0"/>
        <v xml:space="preserve"> Vstupní data</v>
      </c>
      <c r="G6" s="21" t="s">
        <v>34</v>
      </c>
      <c r="H6" s="22" t="s">
        <v>35</v>
      </c>
      <c r="I6" s="23" t="s">
        <v>58</v>
      </c>
      <c r="J6" s="24"/>
    </row>
    <row r="7" spans="1:13">
      <c r="C7" s="5" t="s">
        <v>11</v>
      </c>
      <c r="E7" s="28" t="str">
        <f>IF($E$1=$G$1,G7,IF($E$1=$H$1,H7,IF($E$1=$I$1,I7,IF($E$1=$J$1,J7,""))))</f>
        <v xml:space="preserve"> Výběr typu skřínky</v>
      </c>
      <c r="G7" s="21" t="s">
        <v>32</v>
      </c>
      <c r="H7" s="22" t="s">
        <v>33</v>
      </c>
      <c r="I7" s="23" t="s">
        <v>59</v>
      </c>
      <c r="J7" s="24"/>
    </row>
    <row r="8" spans="1:13">
      <c r="C8" s="5" t="s">
        <v>11</v>
      </c>
      <c r="E8" s="28" t="str">
        <f t="shared" si="0"/>
        <v xml:space="preserve"> </v>
      </c>
      <c r="G8" s="21" t="s">
        <v>11</v>
      </c>
      <c r="H8" s="22" t="s">
        <v>11</v>
      </c>
      <c r="I8" s="23"/>
      <c r="J8" s="24"/>
    </row>
    <row r="9" spans="1:13">
      <c r="C9" s="5" t="s">
        <v>11</v>
      </c>
      <c r="E9" s="28" t="str">
        <f t="shared" si="0"/>
        <v xml:space="preserve"> Objednávka</v>
      </c>
      <c r="G9" s="21" t="s">
        <v>3</v>
      </c>
      <c r="H9" s="22" t="s">
        <v>3</v>
      </c>
      <c r="I9" s="23" t="s">
        <v>60</v>
      </c>
      <c r="J9" s="24"/>
    </row>
    <row r="10" spans="1:13">
      <c r="C10" s="5" t="s">
        <v>11</v>
      </c>
      <c r="E10" s="28" t="str">
        <f t="shared" si="0"/>
        <v>Zpět na:</v>
      </c>
      <c r="G10" s="21" t="s">
        <v>6</v>
      </c>
      <c r="H10" s="22" t="s">
        <v>9</v>
      </c>
      <c r="I10" s="23" t="s">
        <v>61</v>
      </c>
      <c r="J10" s="24"/>
    </row>
    <row r="11" spans="1:13">
      <c r="C11" s="5" t="s">
        <v>11</v>
      </c>
      <c r="E11" s="28" t="str">
        <f t="shared" si="0"/>
        <v>Vpřed na:</v>
      </c>
      <c r="G11" s="21" t="s">
        <v>15</v>
      </c>
      <c r="H11" s="22" t="s">
        <v>14</v>
      </c>
      <c r="I11" s="23" t="s">
        <v>62</v>
      </c>
      <c r="J11" s="24"/>
    </row>
    <row r="12" spans="1:13">
      <c r="C12" s="5" t="s">
        <v>11</v>
      </c>
      <c r="E12" s="28" t="str">
        <f t="shared" si="0"/>
        <v>&lt;&lt;  zpět</v>
      </c>
      <c r="G12" s="21" t="s">
        <v>16</v>
      </c>
      <c r="H12" s="22" t="s">
        <v>18</v>
      </c>
      <c r="I12" s="23" t="s">
        <v>63</v>
      </c>
      <c r="J12" s="24"/>
    </row>
    <row r="13" spans="1:13">
      <c r="C13" s="5" t="s">
        <v>11</v>
      </c>
      <c r="E13" s="28" t="str">
        <f t="shared" si="0"/>
        <v>vpřed  &gt;&gt;</v>
      </c>
      <c r="G13" s="21" t="s">
        <v>17</v>
      </c>
      <c r="H13" s="22" t="s">
        <v>19</v>
      </c>
      <c r="I13" s="23" t="s">
        <v>64</v>
      </c>
      <c r="J13" s="24"/>
    </row>
    <row r="14" spans="1:13">
      <c r="C14" s="5" t="s">
        <v>11</v>
      </c>
      <c r="E14" s="28" t="str">
        <f t="shared" si="0"/>
        <v>nahoru</v>
      </c>
      <c r="G14" s="21" t="s">
        <v>24</v>
      </c>
      <c r="H14" s="22" t="s">
        <v>25</v>
      </c>
      <c r="I14" s="23" t="s">
        <v>65</v>
      </c>
      <c r="J14" s="24"/>
    </row>
    <row r="15" spans="1:13">
      <c r="C15" s="5" t="s">
        <v>11</v>
      </c>
      <c r="E15" s="28" t="str">
        <f t="shared" si="0"/>
        <v xml:space="preserve"> Základní údaje // Nápověda</v>
      </c>
      <c r="G15" s="25" t="s">
        <v>31</v>
      </c>
      <c r="H15" s="26" t="s">
        <v>13</v>
      </c>
      <c r="I15" s="23" t="s">
        <v>66</v>
      </c>
      <c r="J15" s="24"/>
    </row>
    <row r="16" spans="1:13">
      <c r="C16" s="5" t="s">
        <v>11</v>
      </c>
      <c r="E16" s="28" t="str">
        <f t="shared" si="0"/>
        <v xml:space="preserve"> Nápověda</v>
      </c>
      <c r="G16" s="25" t="s">
        <v>10</v>
      </c>
      <c r="H16" s="26" t="s">
        <v>12</v>
      </c>
      <c r="I16" s="23" t="s">
        <v>67</v>
      </c>
      <c r="J16" s="24"/>
      <c r="M16" s="13"/>
    </row>
    <row r="17" spans="3:13">
      <c r="C17" s="5" t="s">
        <v>11</v>
      </c>
      <c r="E17" s="28">
        <f t="shared" si="0"/>
        <v>0</v>
      </c>
      <c r="G17" s="21"/>
      <c r="H17" s="26"/>
      <c r="I17" s="23"/>
      <c r="J17" s="24"/>
      <c r="M17" s="13"/>
    </row>
    <row r="18" spans="3:13">
      <c r="C18" s="5" t="s">
        <v>11</v>
      </c>
      <c r="E18" s="38" t="str">
        <f t="shared" si="0"/>
        <v>WingLine L - konfigurátor</v>
      </c>
      <c r="G18" s="21" t="s">
        <v>1066</v>
      </c>
      <c r="H18" s="26" t="s">
        <v>1066</v>
      </c>
      <c r="I18" s="23" t="s">
        <v>1066</v>
      </c>
      <c r="J18" s="24"/>
      <c r="M18" s="13"/>
    </row>
    <row r="19" spans="3:13">
      <c r="C19" s="5" t="s">
        <v>11</v>
      </c>
      <c r="E19" s="28" t="str">
        <f t="shared" si="0"/>
        <v>Zadejte vstupní údaje v mm do modrých políček</v>
      </c>
      <c r="G19" s="21" t="s">
        <v>46</v>
      </c>
      <c r="H19" s="26" t="s">
        <v>23</v>
      </c>
      <c r="I19" s="23" t="s">
        <v>68</v>
      </c>
      <c r="J19" s="24"/>
      <c r="M19" s="13"/>
    </row>
    <row r="20" spans="3:13">
      <c r="C20" s="5" t="s">
        <v>11</v>
      </c>
      <c r="E20" s="28" t="str">
        <f t="shared" si="0"/>
        <v>Pokud po vyplnění soubor uložíte, budete mít uvedené údaje nastavené jako výchozí pro další použití</v>
      </c>
      <c r="G20" s="21" t="s">
        <v>47</v>
      </c>
      <c r="H20" s="26" t="s">
        <v>22</v>
      </c>
      <c r="I20" s="23" t="s">
        <v>69</v>
      </c>
      <c r="J20" s="24"/>
      <c r="M20" s="13"/>
    </row>
    <row r="21" spans="3:13">
      <c r="C21" s="5" t="s">
        <v>11</v>
      </c>
      <c r="E21" s="28" t="str">
        <f t="shared" si="0"/>
        <v>výška křídla</v>
      </c>
      <c r="G21" s="21" t="s">
        <v>756</v>
      </c>
      <c r="H21" s="26" t="s">
        <v>757</v>
      </c>
      <c r="I21" s="23" t="s">
        <v>81</v>
      </c>
      <c r="J21" s="24"/>
      <c r="M21" s="13"/>
    </row>
    <row r="22" spans="3:13">
      <c r="C22" s="5" t="s">
        <v>11</v>
      </c>
      <c r="E22" s="28" t="str">
        <f t="shared" si="0"/>
        <v>šířka křídla</v>
      </c>
      <c r="G22" s="21" t="s">
        <v>754</v>
      </c>
      <c r="H22" s="26" t="s">
        <v>758</v>
      </c>
      <c r="I22" s="23" t="s">
        <v>81</v>
      </c>
      <c r="J22" s="24"/>
      <c r="M22" s="13"/>
    </row>
    <row r="23" spans="3:13">
      <c r="C23" s="5" t="s">
        <v>11</v>
      </c>
      <c r="E23" s="28" t="str">
        <f t="shared" si="0"/>
        <v>tloušťka křídla</v>
      </c>
      <c r="G23" s="21" t="s">
        <v>755</v>
      </c>
      <c r="H23" s="26" t="s">
        <v>759</v>
      </c>
      <c r="I23" s="23" t="s">
        <v>81</v>
      </c>
      <c r="J23" s="24"/>
      <c r="M23" s="13"/>
    </row>
    <row r="24" spans="3:13">
      <c r="E24" s="28" t="str">
        <f t="shared" si="0"/>
        <v>materiál dveří</v>
      </c>
      <c r="G24" s="21" t="s">
        <v>816</v>
      </c>
      <c r="H24" s="26" t="s">
        <v>817</v>
      </c>
      <c r="I24" s="23" t="s">
        <v>81</v>
      </c>
      <c r="J24" s="24"/>
      <c r="M24" s="13"/>
    </row>
    <row r="25" spans="3:13">
      <c r="E25" s="28" t="str">
        <f t="shared" si="0"/>
        <v>barevné provedení</v>
      </c>
      <c r="G25" s="21" t="s">
        <v>818</v>
      </c>
      <c r="H25" s="26" t="s">
        <v>819</v>
      </c>
      <c r="I25" s="23" t="s">
        <v>81</v>
      </c>
      <c r="J25" s="24"/>
      <c r="M25" s="13"/>
    </row>
    <row r="26" spans="3:13">
      <c r="C26" s="5" t="s">
        <v>11</v>
      </c>
      <c r="E26" s="28" t="str">
        <f t="shared" si="0"/>
        <v>počet křídel</v>
      </c>
      <c r="G26" s="21" t="s">
        <v>753</v>
      </c>
      <c r="H26" s="26" t="s">
        <v>760</v>
      </c>
      <c r="I26" s="23" t="s">
        <v>81</v>
      </c>
      <c r="J26" s="24"/>
      <c r="M26" s="13"/>
    </row>
    <row r="27" spans="3:13">
      <c r="C27" s="5" t="s">
        <v>11</v>
      </c>
      <c r="E27" s="28" t="str">
        <f t="shared" si="0"/>
        <v>4-křídlová skříň</v>
      </c>
      <c r="G27" s="21" t="s">
        <v>951</v>
      </c>
      <c r="H27" s="26" t="s">
        <v>761</v>
      </c>
      <c r="I27" s="23" t="s">
        <v>81</v>
      </c>
      <c r="J27" s="24"/>
      <c r="M27" s="13"/>
    </row>
    <row r="28" spans="3:13">
      <c r="C28" s="5" t="s">
        <v>11</v>
      </c>
      <c r="E28" s="28" t="str">
        <f t="shared" si="0"/>
        <v>2-křídlová skříň, otvírání vlevo</v>
      </c>
      <c r="G28" s="21" t="s">
        <v>949</v>
      </c>
      <c r="H28" s="26" t="s">
        <v>762</v>
      </c>
      <c r="I28" s="23" t="s">
        <v>81</v>
      </c>
      <c r="J28" s="24"/>
      <c r="M28" s="13"/>
    </row>
    <row r="29" spans="3:13">
      <c r="C29" s="5" t="s">
        <v>11</v>
      </c>
      <c r="E29" s="28" t="str">
        <f t="shared" si="0"/>
        <v>2-křídlová skříň, otvírání vpravo</v>
      </c>
      <c r="G29" s="21" t="s">
        <v>950</v>
      </c>
      <c r="H29" s="26" t="s">
        <v>763</v>
      </c>
      <c r="I29" s="23" t="s">
        <v>81</v>
      </c>
      <c r="J29" s="24"/>
      <c r="M29" s="13"/>
    </row>
    <row r="30" spans="3:13">
      <c r="C30" s="5" t="s">
        <v>11</v>
      </c>
      <c r="E30" s="28" t="str">
        <f t="shared" si="0"/>
        <v>Vybrané</v>
      </c>
      <c r="G30" s="21" t="s">
        <v>765</v>
      </c>
      <c r="H30" s="26" t="s">
        <v>764</v>
      </c>
      <c r="I30" s="23" t="s">
        <v>70</v>
      </c>
      <c r="J30" s="24"/>
    </row>
    <row r="31" spans="3:13">
      <c r="C31" s="5" t="s">
        <v>11</v>
      </c>
      <c r="E31" s="28" t="str">
        <f t="shared" si="0"/>
        <v>Bez otvírací jednotky</v>
      </c>
      <c r="G31" s="25" t="s">
        <v>766</v>
      </c>
      <c r="H31" s="22" t="s">
        <v>767</v>
      </c>
      <c r="I31" s="23" t="s">
        <v>81</v>
      </c>
      <c r="J31" s="24"/>
    </row>
    <row r="32" spans="3:13">
      <c r="E32" s="28" t="str">
        <f t="shared" si="0"/>
        <v>Způsob otevírání a zavíraní</v>
      </c>
      <c r="G32" s="25" t="s">
        <v>919</v>
      </c>
      <c r="H32" s="22" t="s">
        <v>769</v>
      </c>
      <c r="I32" s="23" t="s">
        <v>81</v>
      </c>
      <c r="J32" s="24"/>
    </row>
    <row r="33" spans="3:10">
      <c r="E33" s="28" t="str">
        <f t="shared" si="0"/>
        <v>Lehkým zatlačením na dveře se tyto automaticky otevřou, zavírají se pak ručně</v>
      </c>
      <c r="G33" s="25" t="s">
        <v>920</v>
      </c>
      <c r="H33" s="22" t="s">
        <v>770</v>
      </c>
      <c r="I33" s="23" t="s">
        <v>81</v>
      </c>
      <c r="J33" s="24"/>
    </row>
    <row r="34" spans="3:10">
      <c r="E34" s="28" t="str">
        <f t="shared" si="0"/>
        <v>Lehkým tahem za úchytku spustíte samočinné otvírání. Do zavřené polohy se zatlačí ručně</v>
      </c>
      <c r="G34" s="25" t="s">
        <v>921</v>
      </c>
      <c r="H34" s="22" t="s">
        <v>771</v>
      </c>
      <c r="I34" s="23" t="s">
        <v>81</v>
      </c>
      <c r="J34" s="24"/>
    </row>
    <row r="35" spans="3:10">
      <c r="E35" s="28" t="str">
        <f t="shared" si="0"/>
        <v>Krátkým tahem za úchytku spustíte samočinné otvírání. Do zavřené polohy se vrací tlumeně</v>
      </c>
      <c r="G35" s="25" t="s">
        <v>922</v>
      </c>
      <c r="H35" s="22" t="s">
        <v>772</v>
      </c>
      <c r="I35" s="23" t="s">
        <v>81</v>
      </c>
      <c r="J35" s="24"/>
    </row>
    <row r="36" spans="3:10">
      <c r="C36" s="5" t="s">
        <v>11</v>
      </c>
      <c r="E36" s="28" t="str">
        <f t="shared" si="0"/>
        <v>Dveře se otvírají a zavírají ručně</v>
      </c>
      <c r="G36" s="25" t="s">
        <v>773</v>
      </c>
      <c r="H36" s="26" t="s">
        <v>774</v>
      </c>
      <c r="I36" s="23" t="s">
        <v>81</v>
      </c>
      <c r="J36" s="24"/>
    </row>
    <row r="37" spans="3:10">
      <c r="C37" s="5" t="s">
        <v>11</v>
      </c>
      <c r="E37" s="28" t="str">
        <f t="shared" si="0"/>
        <v>výška křídla od 500 do 2.600 mm</v>
      </c>
      <c r="G37" s="21" t="s">
        <v>947</v>
      </c>
      <c r="H37" s="26" t="s">
        <v>953</v>
      </c>
      <c r="I37" s="23" t="s">
        <v>81</v>
      </c>
      <c r="J37" s="24"/>
    </row>
    <row r="38" spans="3:10">
      <c r="C38" s="5" t="s">
        <v>11</v>
      </c>
      <c r="E38" s="28" t="str">
        <f t="shared" si="0"/>
        <v>šířka křídla od 250 do 600 mm</v>
      </c>
      <c r="G38" s="21" t="s">
        <v>948</v>
      </c>
      <c r="H38" s="26" t="s">
        <v>954</v>
      </c>
      <c r="I38" s="23" t="s">
        <v>81</v>
      </c>
      <c r="J38" s="24"/>
    </row>
    <row r="39" spans="3:10">
      <c r="E39" s="28" t="str">
        <f t="shared" si="0"/>
        <v>tloušťka křídla od 16 do 25 mm</v>
      </c>
      <c r="G39" s="21" t="s">
        <v>961</v>
      </c>
      <c r="H39" s="26" t="s">
        <v>962</v>
      </c>
      <c r="I39" s="23"/>
      <c r="J39" s="24"/>
    </row>
    <row r="40" spans="3:10">
      <c r="E40" s="28" t="str">
        <f t="shared" si="0"/>
        <v>hmotnost jednoho křídla</v>
      </c>
      <c r="G40" s="21" t="s">
        <v>964</v>
      </c>
      <c r="H40" s="26" t="s">
        <v>963</v>
      </c>
      <c r="I40" s="23"/>
      <c r="J40" s="24"/>
    </row>
    <row r="41" spans="3:10">
      <c r="E41" s="28" t="str">
        <f t="shared" si="0"/>
        <v>Hmotnost křídla je přesáhnutá !</v>
      </c>
      <c r="G41" s="21" t="s">
        <v>968</v>
      </c>
      <c r="H41" s="26" t="s">
        <v>967</v>
      </c>
      <c r="I41" s="23"/>
      <c r="J41" s="24"/>
    </row>
    <row r="42" spans="3:10">
      <c r="E42" s="28" t="str">
        <f t="shared" si="0"/>
        <v>Udělej úpravy v zadání</v>
      </c>
      <c r="G42" s="21" t="s">
        <v>965</v>
      </c>
      <c r="H42" s="26" t="s">
        <v>966</v>
      </c>
      <c r="I42" s="23"/>
      <c r="J42" s="24"/>
    </row>
    <row r="43" spans="3:10">
      <c r="C43" s="5" t="s">
        <v>11</v>
      </c>
      <c r="E43" s="28" t="str">
        <f t="shared" si="0"/>
        <v>Výběr aretace dveří</v>
      </c>
      <c r="G43" s="21" t="s">
        <v>775</v>
      </c>
      <c r="H43" s="26" t="s">
        <v>776</v>
      </c>
      <c r="I43" s="23" t="s">
        <v>81</v>
      </c>
      <c r="J43" s="24"/>
    </row>
    <row r="44" spans="3:10">
      <c r="C44" s="5" t="s">
        <v>11</v>
      </c>
      <c r="E44" s="28" t="str">
        <f t="shared" si="0"/>
        <v>Aretace mechanická</v>
      </c>
      <c r="G44" s="21" t="s">
        <v>782</v>
      </c>
      <c r="H44" s="22" t="s">
        <v>777</v>
      </c>
      <c r="I44" s="23" t="s">
        <v>81</v>
      </c>
      <c r="J44" s="24"/>
    </row>
    <row r="45" spans="3:10">
      <c r="C45" s="5" t="s">
        <v>11</v>
      </c>
      <c r="E45" s="28" t="str">
        <f t="shared" si="0"/>
        <v>Aretace magnetická Standard</v>
      </c>
      <c r="G45" s="21" t="s">
        <v>781</v>
      </c>
      <c r="H45" s="26" t="s">
        <v>778</v>
      </c>
      <c r="I45" s="23" t="s">
        <v>81</v>
      </c>
      <c r="J45" s="24"/>
    </row>
    <row r="46" spans="3:10">
      <c r="E46" s="28" t="str">
        <f t="shared" si="0"/>
        <v>jenom šedá</v>
      </c>
      <c r="G46" s="21" t="s">
        <v>821</v>
      </c>
      <c r="H46" s="26" t="s">
        <v>822</v>
      </c>
      <c r="I46" s="23" t="s">
        <v>81</v>
      </c>
      <c r="J46" s="24"/>
    </row>
    <row r="47" spans="3:10">
      <c r="E47" s="28" t="str">
        <f t="shared" si="0"/>
        <v>jenom bílá nebo černá</v>
      </c>
      <c r="G47" s="21" t="s">
        <v>823</v>
      </c>
      <c r="H47" s="26" t="s">
        <v>824</v>
      </c>
      <c r="I47" s="23" t="s">
        <v>81</v>
      </c>
      <c r="J47" s="24"/>
    </row>
    <row r="48" spans="3:10">
      <c r="C48" s="5" t="s">
        <v>11</v>
      </c>
      <c r="E48" s="28" t="str">
        <f t="shared" si="0"/>
        <v>Aretace magnetická Design</v>
      </c>
      <c r="G48" s="21" t="s">
        <v>780</v>
      </c>
      <c r="H48" s="26" t="s">
        <v>779</v>
      </c>
      <c r="I48" s="23" t="s">
        <v>81</v>
      </c>
      <c r="J48" s="24"/>
    </row>
    <row r="49" spans="3:10">
      <c r="C49" s="5" t="s">
        <v>11</v>
      </c>
      <c r="E49" s="28" t="str">
        <f t="shared" si="0"/>
        <v>Pro variantu:</v>
      </c>
      <c r="G49" s="21" t="s">
        <v>923</v>
      </c>
      <c r="H49" s="26" t="s">
        <v>783</v>
      </c>
      <c r="I49" s="23" t="s">
        <v>81</v>
      </c>
      <c r="J49" s="24"/>
    </row>
    <row r="50" spans="3:10">
      <c r="C50" s="5" t="s">
        <v>11</v>
      </c>
      <c r="E50" s="28" t="str">
        <f t="shared" si="0"/>
        <v>bez úchytky</v>
      </c>
      <c r="G50" s="21" t="s">
        <v>784</v>
      </c>
      <c r="H50" s="26" t="s">
        <v>784</v>
      </c>
      <c r="I50" s="23" t="s">
        <v>81</v>
      </c>
      <c r="J50" s="24"/>
    </row>
    <row r="51" spans="3:10">
      <c r="C51" s="5" t="s">
        <v>11</v>
      </c>
      <c r="E51" s="28" t="str">
        <f t="shared" si="0"/>
        <v>s úchytkou</v>
      </c>
      <c r="G51" s="21" t="s">
        <v>785</v>
      </c>
      <c r="H51" s="26" t="s">
        <v>785</v>
      </c>
      <c r="I51" s="23" t="s">
        <v>81</v>
      </c>
      <c r="J51" s="24"/>
    </row>
    <row r="52" spans="3:10">
      <c r="C52" s="5" t="s">
        <v>11</v>
      </c>
      <c r="E52" s="28" t="str">
        <f t="shared" si="0"/>
        <v>mechanická</v>
      </c>
      <c r="G52" s="21" t="s">
        <v>786</v>
      </c>
      <c r="H52" s="22" t="s">
        <v>786</v>
      </c>
      <c r="I52" s="23" t="s">
        <v>81</v>
      </c>
      <c r="J52" s="24"/>
    </row>
    <row r="53" spans="3:10">
      <c r="C53" s="5" t="s">
        <v>11</v>
      </c>
      <c r="E53" s="28" t="str">
        <f t="shared" si="0"/>
        <v>magnetická Standard</v>
      </c>
      <c r="G53" s="21" t="s">
        <v>787</v>
      </c>
      <c r="H53" s="26" t="s">
        <v>787</v>
      </c>
      <c r="I53" s="23" t="s">
        <v>81</v>
      </c>
      <c r="J53" s="24"/>
    </row>
    <row r="54" spans="3:10">
      <c r="C54" s="5" t="s">
        <v>11</v>
      </c>
      <c r="E54" s="28" t="str">
        <f>IF($E$1=$G$1,G54,IF($E$1=$H$1,H54,IF($E$1=$I$1,I54,IF($E$1=$J$1,J54,""))))</f>
        <v>magnetická Design</v>
      </c>
      <c r="G54" s="21" t="s">
        <v>788</v>
      </c>
      <c r="H54" s="26" t="s">
        <v>788</v>
      </c>
      <c r="I54" s="23" t="s">
        <v>81</v>
      </c>
      <c r="J54" s="24"/>
    </row>
    <row r="55" spans="3:10">
      <c r="C55" s="5" t="s">
        <v>11</v>
      </c>
      <c r="E55" s="28" t="str">
        <f t="shared" si="0"/>
        <v>vodorovná mezistěna ustupuje o 3 mm od hrany boku</v>
      </c>
      <c r="G55" s="21" t="s">
        <v>924</v>
      </c>
      <c r="H55" s="26" t="s">
        <v>789</v>
      </c>
      <c r="I55" s="23" t="s">
        <v>81</v>
      </c>
      <c r="J55" s="24"/>
    </row>
    <row r="56" spans="3:10">
      <c r="C56" s="5" t="s">
        <v>11</v>
      </c>
      <c r="E56" s="28" t="str">
        <f t="shared" si="0"/>
        <v>vodorovná mezistěna ustupuje o 13 mm od hrany boku</v>
      </c>
      <c r="G56" s="21" t="s">
        <v>925</v>
      </c>
      <c r="H56" s="26" t="s">
        <v>790</v>
      </c>
      <c r="I56" s="23" t="s">
        <v>81</v>
      </c>
      <c r="J56" s="24"/>
    </row>
    <row r="57" spans="3:10">
      <c r="C57" s="5" t="s">
        <v>11</v>
      </c>
      <c r="E57" s="28" t="str">
        <f t="shared" si="0"/>
        <v>vodorovná mezistěna ustupuje o 8 mm od hrany boku</v>
      </c>
      <c r="G57" s="21" t="s">
        <v>926</v>
      </c>
      <c r="H57" s="26" t="s">
        <v>791</v>
      </c>
      <c r="I57" s="23" t="s">
        <v>81</v>
      </c>
      <c r="J57" s="24"/>
    </row>
    <row r="58" spans="3:10">
      <c r="C58" s="5" t="s">
        <v>11</v>
      </c>
      <c r="E58" s="28" t="str">
        <f t="shared" si="0"/>
        <v>Pro vybraný způsob otevírání není potřebná žádná aretace</v>
      </c>
      <c r="G58" s="21" t="s">
        <v>927</v>
      </c>
      <c r="H58" s="26" t="s">
        <v>792</v>
      </c>
      <c r="I58" s="23" t="s">
        <v>81</v>
      </c>
      <c r="J58" s="24"/>
    </row>
    <row r="59" spans="3:10">
      <c r="C59" s="5" t="s">
        <v>11</v>
      </c>
      <c r="E59" s="28" t="str">
        <f t="shared" si="0"/>
        <v>Nemáte vyplněná všechna pole!</v>
      </c>
      <c r="G59" s="21" t="s">
        <v>48</v>
      </c>
      <c r="H59" s="26" t="s">
        <v>29</v>
      </c>
      <c r="I59" s="23" t="s">
        <v>71</v>
      </c>
      <c r="J59" s="24"/>
    </row>
    <row r="60" spans="3:10">
      <c r="C60" s="5" t="s">
        <v>11</v>
      </c>
      <c r="E60" s="28" t="str">
        <f t="shared" si="0"/>
        <v>OK - všechna potřebná pole jsou vyplněná</v>
      </c>
      <c r="G60" s="21" t="s">
        <v>928</v>
      </c>
      <c r="H60" s="26" t="s">
        <v>30</v>
      </c>
      <c r="I60" s="23" t="s">
        <v>72</v>
      </c>
      <c r="J60" s="24"/>
    </row>
    <row r="61" spans="3:10">
      <c r="C61" s="5" t="s">
        <v>11</v>
      </c>
      <c r="E61" s="28">
        <f t="shared" si="0"/>
        <v>0</v>
      </c>
      <c r="G61" s="21"/>
      <c r="H61" s="26"/>
      <c r="I61" s="23"/>
      <c r="J61" s="24"/>
    </row>
    <row r="62" spans="3:10">
      <c r="E62" s="28" t="str">
        <f t="shared" si="0"/>
        <v>Středové skládací závěsy</v>
      </c>
      <c r="G62" s="21" t="s">
        <v>825</v>
      </c>
      <c r="H62" s="26" t="s">
        <v>826</v>
      </c>
      <c r="I62" s="23" t="s">
        <v>81</v>
      </c>
      <c r="J62" s="24"/>
    </row>
    <row r="63" spans="3:10">
      <c r="E63" s="28" t="str">
        <f t="shared" si="0"/>
        <v>miskový seřiditelný na vruty</v>
      </c>
      <c r="G63" s="21" t="s">
        <v>827</v>
      </c>
      <c r="H63" s="26" t="s">
        <v>831</v>
      </c>
      <c r="I63" s="23" t="s">
        <v>81</v>
      </c>
      <c r="J63" s="24"/>
    </row>
    <row r="64" spans="3:10">
      <c r="E64" s="28" t="str">
        <f t="shared" si="0"/>
        <v>miskový seřiditelný s hmoždinami</v>
      </c>
      <c r="G64" s="21" t="s">
        <v>828</v>
      </c>
      <c r="H64" s="26" t="s">
        <v>832</v>
      </c>
      <c r="I64" s="23" t="s">
        <v>81</v>
      </c>
      <c r="J64" s="24"/>
    </row>
    <row r="65" spans="3:10">
      <c r="E65" s="28" t="str">
        <f t="shared" si="0"/>
        <v>rychlomontážní seřiditelný</v>
      </c>
      <c r="G65" s="21" t="s">
        <v>829</v>
      </c>
      <c r="H65" s="26" t="s">
        <v>834</v>
      </c>
      <c r="I65" s="23" t="s">
        <v>81</v>
      </c>
      <c r="J65" s="24"/>
    </row>
    <row r="66" spans="3:10">
      <c r="E66" s="28" t="str">
        <f t="shared" si="0"/>
        <v>rychlomontážní standardní</v>
      </c>
      <c r="G66" s="21" t="s">
        <v>830</v>
      </c>
      <c r="H66" s="26" t="s">
        <v>833</v>
      </c>
      <c r="I66" s="23" t="s">
        <v>81</v>
      </c>
      <c r="J66" s="24"/>
    </row>
    <row r="67" spans="3:10">
      <c r="E67" s="28" t="str">
        <f t="shared" si="0"/>
        <v>nastavení mezery +/- 2 mm</v>
      </c>
      <c r="G67" s="21" t="s">
        <v>929</v>
      </c>
      <c r="H67" s="26" t="s">
        <v>835</v>
      </c>
      <c r="I67" s="23" t="s">
        <v>81</v>
      </c>
      <c r="J67" s="24"/>
    </row>
    <row r="68" spans="3:10">
      <c r="E68" s="28" t="str">
        <f t="shared" si="0"/>
        <v>nastavení mezery +/- 1 mm</v>
      </c>
      <c r="G68" s="21" t="s">
        <v>930</v>
      </c>
      <c r="H68" s="26" t="s">
        <v>836</v>
      </c>
      <c r="I68" s="23" t="s">
        <v>81</v>
      </c>
      <c r="J68" s="24"/>
    </row>
    <row r="69" spans="3:10">
      <c r="E69" s="28" t="str">
        <f t="shared" si="0"/>
        <v>nastavení výšky +/- 2 mm</v>
      </c>
      <c r="G69" s="21" t="s">
        <v>931</v>
      </c>
      <c r="H69" s="26" t="s">
        <v>837</v>
      </c>
      <c r="I69" s="23" t="s">
        <v>81</v>
      </c>
      <c r="J69" s="24"/>
    </row>
    <row r="70" spans="3:10">
      <c r="E70" s="28" t="str">
        <f t="shared" si="0"/>
        <v>nastavení mezery = NELZE</v>
      </c>
      <c r="G70" s="21" t="s">
        <v>956</v>
      </c>
      <c r="H70" s="26" t="s">
        <v>957</v>
      </c>
      <c r="I70" s="23" t="s">
        <v>81</v>
      </c>
      <c r="J70" s="24"/>
    </row>
    <row r="71" spans="3:10">
      <c r="E71" s="28" t="str">
        <f t="shared" si="0"/>
        <v>nastavení výšky = NELZE</v>
      </c>
      <c r="G71" s="21" t="s">
        <v>955</v>
      </c>
      <c r="H71" s="26" t="s">
        <v>958</v>
      </c>
      <c r="I71" s="23" t="s">
        <v>81</v>
      </c>
      <c r="J71" s="24"/>
    </row>
    <row r="72" spans="3:10">
      <c r="E72" s="28">
        <f t="shared" si="0"/>
        <v>0</v>
      </c>
      <c r="G72" s="21"/>
      <c r="H72" s="26"/>
      <c r="I72" s="23"/>
      <c r="J72" s="24"/>
    </row>
    <row r="73" spans="3:10">
      <c r="C73" s="5" t="s">
        <v>11</v>
      </c>
      <c r="E73" s="28" t="str">
        <f t="shared" si="0"/>
        <v>Poloha spodního profilu</v>
      </c>
      <c r="G73" s="21" t="s">
        <v>794</v>
      </c>
      <c r="H73" s="26" t="s">
        <v>793</v>
      </c>
      <c r="I73" s="23" t="s">
        <v>81</v>
      </c>
      <c r="J73" s="24"/>
    </row>
    <row r="74" spans="3:10">
      <c r="E74" s="28" t="str">
        <f t="shared" si="0"/>
        <v>spodní profil</v>
      </c>
      <c r="G74" s="21" t="s">
        <v>802</v>
      </c>
      <c r="H74" s="26" t="s">
        <v>801</v>
      </c>
      <c r="I74" s="23" t="s">
        <v>81</v>
      </c>
      <c r="J74" s="24"/>
    </row>
    <row r="75" spans="3:10">
      <c r="C75" s="5" t="s">
        <v>11</v>
      </c>
      <c r="E75" s="28" t="str">
        <f t="shared" si="0"/>
        <v>pod dnem</v>
      </c>
      <c r="G75" s="21" t="s">
        <v>795</v>
      </c>
      <c r="H75" s="26" t="s">
        <v>798</v>
      </c>
      <c r="I75" s="23" t="s">
        <v>81</v>
      </c>
      <c r="J75" s="24"/>
    </row>
    <row r="76" spans="3:10">
      <c r="C76" s="5" t="s">
        <v>11</v>
      </c>
      <c r="E76" s="28" t="str">
        <f t="shared" si="0"/>
        <v>na dně</v>
      </c>
      <c r="G76" s="21" t="s">
        <v>796</v>
      </c>
      <c r="H76" s="22" t="s">
        <v>799</v>
      </c>
      <c r="I76" s="23" t="s">
        <v>81</v>
      </c>
      <c r="J76" s="24"/>
    </row>
    <row r="77" spans="3:10">
      <c r="C77" s="5" t="s">
        <v>11</v>
      </c>
      <c r="E77" s="28" t="str">
        <f t="shared" si="0"/>
        <v>bez spodního profilu</v>
      </c>
      <c r="G77" s="21" t="s">
        <v>797</v>
      </c>
      <c r="H77" s="22" t="s">
        <v>800</v>
      </c>
      <c r="I77" s="23" t="s">
        <v>81</v>
      </c>
      <c r="J77" s="24"/>
    </row>
    <row r="78" spans="3:10">
      <c r="C78" s="5" t="s">
        <v>11</v>
      </c>
      <c r="E78" s="28" t="str">
        <f t="shared" si="0"/>
        <v>standardní řešení</v>
      </c>
      <c r="G78" s="25" t="s">
        <v>932</v>
      </c>
      <c r="H78" s="26" t="s">
        <v>803</v>
      </c>
      <c r="I78" s="23" t="s">
        <v>81</v>
      </c>
      <c r="J78" s="24"/>
    </row>
    <row r="79" spans="3:10">
      <c r="C79" s="5" t="s">
        <v>11</v>
      </c>
      <c r="E79" s="28" t="str">
        <f t="shared" si="0"/>
        <v>v tomto případě se kvůli spodnímu vozíku objednává opačná sada (pravá vers.levá) a horní vozík se správné otočí</v>
      </c>
      <c r="G79" s="21" t="s">
        <v>933</v>
      </c>
      <c r="H79" s="22" t="s">
        <v>804</v>
      </c>
      <c r="I79" s="23" t="s">
        <v>81</v>
      </c>
      <c r="J79" s="24"/>
    </row>
    <row r="80" spans="3:10">
      <c r="C80" s="5" t="s">
        <v>11</v>
      </c>
      <c r="E80" s="28" t="str">
        <f t="shared" si="0"/>
        <v>řešení bez spodního profilu ve spojení s Push to move NEDOPORUČUJEME!</v>
      </c>
      <c r="G80" s="21" t="s">
        <v>934</v>
      </c>
      <c r="H80" s="22" t="s">
        <v>805</v>
      </c>
      <c r="I80" s="23" t="s">
        <v>81</v>
      </c>
      <c r="J80" s="24"/>
    </row>
    <row r="81" spans="3:10">
      <c r="C81" s="5" t="s">
        <v>11</v>
      </c>
      <c r="E81" s="28">
        <f t="shared" si="0"/>
        <v>0</v>
      </c>
      <c r="G81" s="21"/>
      <c r="H81" s="26"/>
      <c r="I81" s="23"/>
      <c r="J81" s="24"/>
    </row>
    <row r="82" spans="3:10">
      <c r="E82" s="28" t="str">
        <f t="shared" si="0"/>
        <v>stříbrná</v>
      </c>
      <c r="G82" s="21" t="s">
        <v>808</v>
      </c>
      <c r="H82" s="26" t="s">
        <v>810</v>
      </c>
      <c r="I82" s="23" t="s">
        <v>81</v>
      </c>
      <c r="J82" s="24"/>
    </row>
    <row r="83" spans="3:10">
      <c r="E83" s="28" t="str">
        <f t="shared" si="0"/>
        <v>bílá</v>
      </c>
      <c r="G83" s="21" t="s">
        <v>935</v>
      </c>
      <c r="H83" s="26" t="s">
        <v>811</v>
      </c>
      <c r="I83" s="23" t="s">
        <v>81</v>
      </c>
      <c r="J83" s="24"/>
    </row>
    <row r="84" spans="3:10">
      <c r="E84" s="28" t="str">
        <f t="shared" si="0"/>
        <v>antracit</v>
      </c>
      <c r="G84" s="21" t="s">
        <v>809</v>
      </c>
      <c r="H84" s="26" t="s">
        <v>809</v>
      </c>
      <c r="I84" s="23" t="s">
        <v>81</v>
      </c>
      <c r="J84" s="24"/>
    </row>
    <row r="85" spans="3:10">
      <c r="E85" s="28" t="str">
        <f t="shared" si="0"/>
        <v>laminovaná deska</v>
      </c>
      <c r="G85" s="21" t="s">
        <v>814</v>
      </c>
      <c r="H85" s="26" t="s">
        <v>812</v>
      </c>
      <c r="I85" s="23" t="s">
        <v>81</v>
      </c>
      <c r="J85" s="24"/>
    </row>
    <row r="86" spans="3:10">
      <c r="E86" s="28" t="str">
        <f t="shared" si="0"/>
        <v>MDF deska</v>
      </c>
      <c r="G86" s="21" t="s">
        <v>815</v>
      </c>
      <c r="H86" s="26" t="s">
        <v>813</v>
      </c>
      <c r="I86" s="23" t="s">
        <v>81</v>
      </c>
      <c r="J86" s="24"/>
    </row>
    <row r="87" spans="3:10">
      <c r="E87" s="28">
        <f t="shared" si="0"/>
        <v>0</v>
      </c>
      <c r="G87" s="21"/>
      <c r="H87" s="26"/>
      <c r="I87" s="23"/>
      <c r="J87" s="24"/>
    </row>
    <row r="88" spans="3:10">
      <c r="E88" s="28">
        <f>IF($E$1=$G$1,G88,IF($E$1=$H$1,H88,IF($E$1=$I$1,I88,IF($E$1=$J$1,J88,""))))</f>
        <v>0</v>
      </c>
      <c r="G88" s="21"/>
      <c r="H88" s="26"/>
      <c r="I88" s="23"/>
      <c r="J88" s="24"/>
    </row>
    <row r="89" spans="3:10">
      <c r="C89" s="5" t="s">
        <v>11</v>
      </c>
      <c r="E89" s="28" t="str">
        <f t="shared" si="0"/>
        <v>Vysvětlivky :</v>
      </c>
      <c r="G89" s="21" t="s">
        <v>37</v>
      </c>
      <c r="H89" s="26" t="s">
        <v>36</v>
      </c>
      <c r="I89" s="23" t="s">
        <v>73</v>
      </c>
      <c r="J89" s="24"/>
    </row>
    <row r="90" spans="3:10">
      <c r="E90" s="28" t="str">
        <f t="shared" ref="E90:E141" si="1">IF($E$1=$G$1,G90,IF($E$1=$H$1,H90,IF($E$1=$I$1,I90,IF($E$1=$J$1,J90,""))))</f>
        <v>ANO</v>
      </c>
      <c r="G90" s="21" t="s">
        <v>82</v>
      </c>
      <c r="H90" s="26" t="s">
        <v>83</v>
      </c>
      <c r="I90" s="23" t="s">
        <v>81</v>
      </c>
      <c r="J90" s="24"/>
    </row>
    <row r="91" spans="3:10">
      <c r="E91" s="28" t="str">
        <f t="shared" si="1"/>
        <v>NE</v>
      </c>
      <c r="G91" s="21" t="s">
        <v>85</v>
      </c>
      <c r="H91" s="26" t="s">
        <v>84</v>
      </c>
      <c r="I91" s="23" t="s">
        <v>81</v>
      </c>
      <c r="J91" s="24"/>
    </row>
    <row r="92" spans="3:10">
      <c r="E92" s="28">
        <f t="shared" si="1"/>
        <v>0</v>
      </c>
      <c r="G92" s="21"/>
      <c r="H92" s="26"/>
      <c r="I92" s="23"/>
      <c r="J92" s="24"/>
    </row>
    <row r="93" spans="3:10">
      <c r="E93" s="28">
        <f t="shared" si="1"/>
        <v>0</v>
      </c>
      <c r="G93" s="21"/>
      <c r="H93" s="26"/>
      <c r="I93" s="23"/>
      <c r="J93" s="24"/>
    </row>
    <row r="94" spans="3:10">
      <c r="E94" s="28">
        <f t="shared" si="1"/>
        <v>0</v>
      </c>
      <c r="G94" s="21"/>
      <c r="H94" s="26"/>
      <c r="I94" s="23"/>
      <c r="J94" s="24"/>
    </row>
    <row r="95" spans="3:10">
      <c r="E95" s="28">
        <f t="shared" si="1"/>
        <v>0</v>
      </c>
      <c r="G95" s="21"/>
      <c r="H95" s="26"/>
      <c r="I95" s="23"/>
      <c r="J95" s="24"/>
    </row>
    <row r="96" spans="3:10">
      <c r="C96" s="5" t="s">
        <v>11</v>
      </c>
      <c r="E96" s="28" t="str">
        <f t="shared" si="1"/>
        <v>Tlačítko "RESET" funguje pouze pokud je aktivní funkce MAKRO. Pokud není aktivní, musíte pole vymazat ručně.</v>
      </c>
      <c r="G96" s="21" t="s">
        <v>49</v>
      </c>
      <c r="H96" s="26" t="s">
        <v>45</v>
      </c>
      <c r="I96" s="23" t="s">
        <v>74</v>
      </c>
      <c r="J96" s="24"/>
    </row>
    <row r="97" spans="3:10" ht="13.95" customHeight="1">
      <c r="C97" s="5" t="s">
        <v>11</v>
      </c>
      <c r="E97" s="28" t="str">
        <f t="shared" si="1"/>
        <v xml:space="preserve">Každou novou konfiguraci začněte tlačítkem RESET
</v>
      </c>
      <c r="G97" s="47" t="s">
        <v>50</v>
      </c>
      <c r="H97" s="26" t="s">
        <v>38</v>
      </c>
      <c r="I97" s="23" t="s">
        <v>75</v>
      </c>
      <c r="J97" s="24"/>
    </row>
    <row r="98" spans="3:10">
      <c r="C98" s="5" t="s">
        <v>11</v>
      </c>
      <c r="E98" s="28" t="str">
        <f t="shared" si="1"/>
        <v>Vyberte požadovaný typ kování (TopLine XL, TopLine L, WingLine L)</v>
      </c>
      <c r="G98" s="21" t="s">
        <v>917</v>
      </c>
      <c r="H98" s="26" t="s">
        <v>918</v>
      </c>
      <c r="I98" s="23" t="s">
        <v>81</v>
      </c>
      <c r="J98" s="24"/>
    </row>
    <row r="99" spans="3:10">
      <c r="C99" s="5" t="s">
        <v>11</v>
      </c>
      <c r="E99" s="28" t="str">
        <f t="shared" si="1"/>
        <v>Zadejte vstupní data:</v>
      </c>
      <c r="G99" s="21" t="s">
        <v>51</v>
      </c>
      <c r="H99" s="26" t="s">
        <v>39</v>
      </c>
      <c r="I99" s="23" t="s">
        <v>76</v>
      </c>
      <c r="J99" s="24"/>
    </row>
    <row r="100" spans="3:10">
      <c r="C100" s="5" t="s">
        <v>11</v>
      </c>
      <c r="E100" s="28" t="str">
        <f t="shared" si="1"/>
        <v>rozměry skříňě resp. dveří</v>
      </c>
      <c r="G100" s="21" t="s">
        <v>936</v>
      </c>
      <c r="H100" s="26" t="s">
        <v>909</v>
      </c>
      <c r="I100" s="23" t="s">
        <v>81</v>
      </c>
      <c r="J100" s="24"/>
    </row>
    <row r="101" spans="3:10">
      <c r="C101" s="5" t="s">
        <v>11</v>
      </c>
      <c r="E101" s="28" t="str">
        <f t="shared" si="1"/>
        <v>postupně vyberte parametry kování</v>
      </c>
      <c r="G101" s="21" t="s">
        <v>937</v>
      </c>
      <c r="H101" s="26" t="s">
        <v>910</v>
      </c>
      <c r="I101" s="23" t="s">
        <v>81</v>
      </c>
      <c r="J101" s="24"/>
    </row>
    <row r="102" spans="3:10">
      <c r="C102" s="5" t="s">
        <v>11</v>
      </c>
      <c r="E102" s="28" t="str">
        <f t="shared" si="1"/>
        <v>Po ukončení této části se posunutím vpřed</v>
      </c>
      <c r="G102" s="21" t="s">
        <v>938</v>
      </c>
      <c r="H102" s="26" t="s">
        <v>916</v>
      </c>
      <c r="I102" s="23" t="s">
        <v>81</v>
      </c>
      <c r="J102" s="24"/>
    </row>
    <row r="103" spans="3:10">
      <c r="C103" s="5" t="s">
        <v>11</v>
      </c>
      <c r="E103" s="28" t="str">
        <f t="shared" si="1"/>
        <v>dostanete na objednávku kování</v>
      </c>
      <c r="G103" s="21" t="s">
        <v>939</v>
      </c>
      <c r="H103" s="26" t="s">
        <v>911</v>
      </c>
      <c r="I103" s="23" t="s">
        <v>81</v>
      </c>
      <c r="J103" s="24"/>
    </row>
    <row r="104" spans="3:10">
      <c r="C104" s="5" t="s">
        <v>11</v>
      </c>
      <c r="E104" s="28" t="str">
        <f t="shared" si="1"/>
        <v>Kliknutím na tlačítko</v>
      </c>
      <c r="G104" s="21" t="s">
        <v>940</v>
      </c>
      <c r="H104" s="26" t="s">
        <v>912</v>
      </c>
      <c r="I104" s="23" t="s">
        <v>81</v>
      </c>
      <c r="J104" s="24"/>
    </row>
    <row r="105" spans="3:10">
      <c r="C105" s="5" t="s">
        <v>11</v>
      </c>
      <c r="E105" s="28" t="str">
        <f t="shared" si="1"/>
        <v>se pomocí Makra</v>
      </c>
      <c r="G105" s="21" t="s">
        <v>913</v>
      </c>
      <c r="H105" s="26" t="s">
        <v>914</v>
      </c>
      <c r="I105" s="23" t="s">
        <v>81</v>
      </c>
      <c r="J105" s="24"/>
    </row>
    <row r="106" spans="3:10">
      <c r="C106" s="5" t="s">
        <v>11</v>
      </c>
      <c r="E106" s="28" t="str">
        <f t="shared" si="1"/>
        <v>vytvoří samostatný soubor = Objednávka</v>
      </c>
      <c r="G106" s="21" t="s">
        <v>941</v>
      </c>
      <c r="H106" s="26" t="s">
        <v>915</v>
      </c>
      <c r="I106" s="23" t="s">
        <v>81</v>
      </c>
      <c r="J106" s="24"/>
    </row>
    <row r="107" spans="3:10">
      <c r="C107" s="5" t="s">
        <v>11</v>
      </c>
      <c r="E107" s="28">
        <f t="shared" si="1"/>
        <v>0</v>
      </c>
      <c r="G107" s="21"/>
      <c r="H107" s="26"/>
      <c r="I107" s="23"/>
      <c r="J107" s="24"/>
    </row>
    <row r="108" spans="3:10">
      <c r="C108" s="5" t="s">
        <v>11</v>
      </c>
      <c r="E108" s="28" t="str">
        <f t="shared" si="1"/>
        <v>Při ukončování konfigurátoru doporučujeme zavřít ho bez uložení.</v>
      </c>
      <c r="G108" s="21" t="s">
        <v>43</v>
      </c>
      <c r="H108" s="26" t="s">
        <v>41</v>
      </c>
      <c r="I108" s="23" t="s">
        <v>77</v>
      </c>
      <c r="J108" s="24"/>
    </row>
    <row r="109" spans="3:10">
      <c r="C109" s="5" t="s">
        <v>11</v>
      </c>
      <c r="E109" s="28" t="str">
        <f t="shared" si="1"/>
        <v>Tím docílíte původní výchozí nastavení, t.j. všechno bude vynulované.</v>
      </c>
      <c r="G109" s="21" t="s">
        <v>52</v>
      </c>
      <c r="H109" s="26" t="s">
        <v>40</v>
      </c>
      <c r="I109" s="23" t="s">
        <v>78</v>
      </c>
      <c r="J109" s="24"/>
    </row>
    <row r="110" spans="3:10">
      <c r="C110" s="5" t="s">
        <v>11</v>
      </c>
      <c r="E110" s="28" t="str">
        <f t="shared" si="1"/>
        <v>V opačném případe musíte použít tlačítko RESET, nebo nulovat ručně.</v>
      </c>
      <c r="G110" s="21" t="s">
        <v>44</v>
      </c>
      <c r="H110" s="26" t="s">
        <v>42</v>
      </c>
      <c r="I110" s="23" t="s">
        <v>79</v>
      </c>
      <c r="J110" s="24"/>
    </row>
    <row r="111" spans="3:10">
      <c r="C111" s="5" t="s">
        <v>11</v>
      </c>
      <c r="E111" s="28" t="str">
        <f t="shared" si="1"/>
        <v>Autor neposkytuje žádné záruky. Uživatel nemá nárok na náhradu škody, včetne následných škod, ušlého zisku, zvláštních, nepřímých nebo náhodných škod.</v>
      </c>
      <c r="G111" s="21" t="s">
        <v>53</v>
      </c>
      <c r="H111" s="26" t="s">
        <v>54</v>
      </c>
      <c r="I111" s="23" t="s">
        <v>80</v>
      </c>
      <c r="J111" s="24"/>
    </row>
    <row r="112" spans="3:10">
      <c r="C112" s="5" t="s">
        <v>11</v>
      </c>
      <c r="E112" s="28">
        <f t="shared" si="1"/>
        <v>0</v>
      </c>
      <c r="G112" s="21"/>
      <c r="H112" s="26"/>
      <c r="I112" s="23"/>
      <c r="J112" s="24"/>
    </row>
    <row r="113" spans="3:10">
      <c r="C113" s="5" t="s">
        <v>11</v>
      </c>
      <c r="E113" s="28">
        <f t="shared" si="1"/>
        <v>0</v>
      </c>
      <c r="G113" s="21"/>
      <c r="H113" s="26"/>
      <c r="I113" s="23"/>
      <c r="J113" s="24"/>
    </row>
    <row r="114" spans="3:10">
      <c r="C114" s="5" t="s">
        <v>11</v>
      </c>
      <c r="E114" s="28">
        <f t="shared" si="1"/>
        <v>0</v>
      </c>
      <c r="G114" s="21"/>
      <c r="H114" s="26"/>
      <c r="I114" s="23"/>
      <c r="J114" s="24"/>
    </row>
    <row r="115" spans="3:10">
      <c r="C115" s="5" t="s">
        <v>11</v>
      </c>
      <c r="E115" s="28" t="str">
        <f t="shared" si="1"/>
        <v>Prodejce:</v>
      </c>
      <c r="G115" s="21" t="s">
        <v>858</v>
      </c>
      <c r="H115" s="26" t="s">
        <v>859</v>
      </c>
      <c r="I115" s="23" t="s">
        <v>81</v>
      </c>
      <c r="J115" s="24"/>
    </row>
    <row r="116" spans="3:10">
      <c r="C116" s="5" t="s">
        <v>11</v>
      </c>
      <c r="E116" s="28" t="str">
        <f t="shared" si="1"/>
        <v>Odběratel</v>
      </c>
      <c r="G116" s="21" t="s">
        <v>860</v>
      </c>
      <c r="H116" s="26" t="s">
        <v>861</v>
      </c>
      <c r="I116" s="23" t="s">
        <v>81</v>
      </c>
      <c r="J116" s="24"/>
    </row>
    <row r="117" spans="3:10">
      <c r="C117" s="5" t="s">
        <v>11</v>
      </c>
      <c r="E117" s="28" t="str">
        <f t="shared" si="1"/>
        <v>Adresa</v>
      </c>
      <c r="G117" s="21" t="s">
        <v>862</v>
      </c>
      <c r="H117" s="26" t="s">
        <v>862</v>
      </c>
      <c r="I117" s="23" t="s">
        <v>81</v>
      </c>
      <c r="J117" s="24"/>
    </row>
    <row r="118" spans="3:10">
      <c r="C118" s="5" t="s">
        <v>11</v>
      </c>
      <c r="E118" s="28" t="str">
        <f t="shared" si="1"/>
        <v>Fakturační adresa</v>
      </c>
      <c r="G118" s="21" t="s">
        <v>863</v>
      </c>
      <c r="H118" s="26" t="s">
        <v>864</v>
      </c>
      <c r="I118" s="23" t="s">
        <v>81</v>
      </c>
      <c r="J118" s="24"/>
    </row>
    <row r="119" spans="3:10">
      <c r="C119" s="5" t="s">
        <v>11</v>
      </c>
      <c r="E119" s="28" t="str">
        <f t="shared" si="1"/>
        <v>Dodací adresa</v>
      </c>
      <c r="G119" s="21" t="s">
        <v>865</v>
      </c>
      <c r="H119" s="26" t="s">
        <v>866</v>
      </c>
      <c r="I119" s="23" t="s">
        <v>81</v>
      </c>
      <c r="J119" s="24"/>
    </row>
    <row r="120" spans="3:10">
      <c r="C120" s="5" t="s">
        <v>11</v>
      </c>
      <c r="E120" s="28" t="str">
        <f t="shared" si="1"/>
        <v>IČO</v>
      </c>
      <c r="G120" s="21" t="s">
        <v>867</v>
      </c>
      <c r="H120" s="26" t="s">
        <v>867</v>
      </c>
      <c r="I120" s="23" t="s">
        <v>81</v>
      </c>
      <c r="J120" s="24"/>
    </row>
    <row r="121" spans="3:10">
      <c r="C121" s="5" t="s">
        <v>11</v>
      </c>
      <c r="E121" s="28" t="str">
        <f t="shared" si="1"/>
        <v>DIČ</v>
      </c>
      <c r="G121" s="21" t="s">
        <v>868</v>
      </c>
      <c r="H121" s="26" t="s">
        <v>869</v>
      </c>
      <c r="I121" s="23" t="s">
        <v>81</v>
      </c>
      <c r="J121" s="24"/>
    </row>
    <row r="122" spans="3:10">
      <c r="C122" s="5" t="s">
        <v>11</v>
      </c>
      <c r="E122" s="28" t="str">
        <f t="shared" si="1"/>
        <v>Telefon, fax, e-mail</v>
      </c>
      <c r="G122" s="21" t="s">
        <v>870</v>
      </c>
      <c r="H122" s="26" t="s">
        <v>871</v>
      </c>
      <c r="I122" s="23" t="s">
        <v>81</v>
      </c>
      <c r="J122" s="24"/>
    </row>
    <row r="123" spans="3:10">
      <c r="C123" s="5" t="s">
        <v>11</v>
      </c>
      <c r="E123" s="28" t="str">
        <f t="shared" si="1"/>
        <v xml:space="preserve">Sleva od prodejce [%]: </v>
      </c>
      <c r="G123" s="21" t="s">
        <v>872</v>
      </c>
      <c r="H123" s="26" t="s">
        <v>873</v>
      </c>
      <c r="I123" s="23" t="s">
        <v>81</v>
      </c>
      <c r="J123" s="24"/>
    </row>
    <row r="124" spans="3:10">
      <c r="C124" s="5" t="s">
        <v>11</v>
      </c>
      <c r="E124" s="28" t="str">
        <f t="shared" si="1"/>
        <v>Objednávka</v>
      </c>
      <c r="G124" s="21" t="s">
        <v>874</v>
      </c>
      <c r="H124" s="26" t="s">
        <v>874</v>
      </c>
      <c r="I124" s="23" t="s">
        <v>81</v>
      </c>
      <c r="J124" s="24"/>
    </row>
    <row r="125" spans="3:10">
      <c r="C125" s="5" t="s">
        <v>11</v>
      </c>
      <c r="E125" s="28" t="str">
        <f t="shared" si="1"/>
        <v>Číslo objednávky</v>
      </c>
      <c r="G125" s="21" t="s">
        <v>875</v>
      </c>
      <c r="H125" s="26" t="s">
        <v>875</v>
      </c>
      <c r="I125" s="23" t="s">
        <v>81</v>
      </c>
      <c r="J125" s="24"/>
    </row>
    <row r="126" spans="3:10">
      <c r="C126" s="5" t="s">
        <v>11</v>
      </c>
      <c r="E126" s="28" t="str">
        <f t="shared" si="1"/>
        <v>Zakázka</v>
      </c>
      <c r="G126" s="21" t="s">
        <v>876</v>
      </c>
      <c r="H126" s="26" t="s">
        <v>877</v>
      </c>
      <c r="I126" s="23" t="s">
        <v>81</v>
      </c>
      <c r="J126" s="24"/>
    </row>
    <row r="127" spans="3:10">
      <c r="C127" s="5" t="s">
        <v>11</v>
      </c>
      <c r="E127" s="28" t="str">
        <f t="shared" si="1"/>
        <v>Číslo artiklu</v>
      </c>
      <c r="G127" s="21" t="s">
        <v>878</v>
      </c>
      <c r="H127" s="26" t="s">
        <v>878</v>
      </c>
      <c r="I127" s="23" t="s">
        <v>81</v>
      </c>
      <c r="J127" s="24"/>
    </row>
    <row r="128" spans="3:10">
      <c r="C128" s="5" t="s">
        <v>11</v>
      </c>
      <c r="E128" s="28" t="str">
        <f t="shared" si="1"/>
        <v>Název</v>
      </c>
      <c r="G128" s="21" t="s">
        <v>879</v>
      </c>
      <c r="H128" s="26" t="s">
        <v>880</v>
      </c>
      <c r="I128" s="23" t="s">
        <v>81</v>
      </c>
      <c r="J128" s="24"/>
    </row>
    <row r="129" spans="3:10">
      <c r="C129" s="5" t="s">
        <v>11</v>
      </c>
      <c r="E129" s="28" t="str">
        <f t="shared" si="1"/>
        <v>balení</v>
      </c>
      <c r="G129" s="21" t="s">
        <v>881</v>
      </c>
      <c r="H129" s="26" t="s">
        <v>882</v>
      </c>
      <c r="I129" s="23" t="s">
        <v>81</v>
      </c>
      <c r="J129" s="24"/>
    </row>
    <row r="130" spans="3:10">
      <c r="C130" s="5" t="s">
        <v>11</v>
      </c>
      <c r="E130" s="28" t="str">
        <f>IF($E$1=$G$1,G130,IF($E$1=$H$1,H130,IF($E$1=$I$1,I130,IF($E$1=$J$1,J130,""))))</f>
        <v>Sklad</v>
      </c>
      <c r="G130" s="21" t="s">
        <v>883</v>
      </c>
      <c r="H130" s="26" t="s">
        <v>883</v>
      </c>
      <c r="I130" s="23" t="s">
        <v>81</v>
      </c>
      <c r="J130" s="24"/>
    </row>
    <row r="131" spans="3:10">
      <c r="C131" s="5" t="s">
        <v>11</v>
      </c>
      <c r="E131" s="28" t="str">
        <f t="shared" si="1"/>
        <v>Počet</v>
      </c>
      <c r="G131" s="21" t="s">
        <v>884</v>
      </c>
      <c r="H131" s="26" t="s">
        <v>884</v>
      </c>
      <c r="I131" s="23" t="s">
        <v>81</v>
      </c>
      <c r="J131" s="24"/>
    </row>
    <row r="132" spans="3:10">
      <c r="C132" s="5" t="s">
        <v>11</v>
      </c>
      <c r="E132" s="28" t="str">
        <f t="shared" si="1"/>
        <v>Jednotková cena</v>
      </c>
      <c r="G132" s="21" t="s">
        <v>885</v>
      </c>
      <c r="H132" s="26" t="s">
        <v>885</v>
      </c>
      <c r="I132" s="23" t="s">
        <v>81</v>
      </c>
      <c r="J132" s="24"/>
    </row>
    <row r="133" spans="3:10">
      <c r="C133" s="5" t="s">
        <v>11</v>
      </c>
      <c r="E133" s="28" t="str">
        <f t="shared" si="1"/>
        <v>Celkem</v>
      </c>
      <c r="G133" s="21" t="s">
        <v>886</v>
      </c>
      <c r="H133" s="26" t="s">
        <v>887</v>
      </c>
      <c r="I133" s="23" t="s">
        <v>81</v>
      </c>
      <c r="J133" s="24"/>
    </row>
    <row r="134" spans="3:10">
      <c r="C134" s="5" t="s">
        <v>11</v>
      </c>
      <c r="E134" s="28" t="str">
        <f t="shared" si="1"/>
        <v>Změna</v>
      </c>
      <c r="G134" s="21" t="s">
        <v>888</v>
      </c>
      <c r="H134" s="26" t="s">
        <v>889</v>
      </c>
      <c r="I134" s="23" t="s">
        <v>81</v>
      </c>
      <c r="J134" s="24"/>
    </row>
    <row r="135" spans="3:10">
      <c r="C135" s="5" t="s">
        <v>11</v>
      </c>
      <c r="E135" s="28" t="str">
        <f t="shared" si="1"/>
        <v>Volné pole</v>
      </c>
      <c r="G135" s="21" t="s">
        <v>890</v>
      </c>
      <c r="H135" s="26" t="s">
        <v>891</v>
      </c>
      <c r="I135" s="23" t="s">
        <v>81</v>
      </c>
      <c r="J135" s="24"/>
    </row>
    <row r="136" spans="3:10">
      <c r="C136" s="5" t="s">
        <v>11</v>
      </c>
      <c r="E136" s="28" t="str">
        <f t="shared" si="1"/>
        <v>Kód prodejce</v>
      </c>
      <c r="G136" s="21" t="s">
        <v>892</v>
      </c>
      <c r="H136" s="26" t="s">
        <v>893</v>
      </c>
      <c r="I136" s="23" t="s">
        <v>81</v>
      </c>
      <c r="J136" s="24"/>
    </row>
    <row r="137" spans="3:10">
      <c r="C137" s="5" t="s">
        <v>11</v>
      </c>
      <c r="E137" s="28" t="str">
        <f t="shared" si="1"/>
        <v xml:space="preserve">Verze </v>
      </c>
      <c r="G137" s="21" t="s">
        <v>894</v>
      </c>
      <c r="H137" s="26" t="s">
        <v>895</v>
      </c>
      <c r="I137" s="23" t="s">
        <v>81</v>
      </c>
      <c r="J137" s="24"/>
    </row>
    <row r="138" spans="3:10">
      <c r="C138" s="5" t="s">
        <v>11</v>
      </c>
      <c r="E138" s="28" t="str">
        <f t="shared" si="1"/>
        <v>1.0.3</v>
      </c>
      <c r="G138" s="21" t="s">
        <v>1071</v>
      </c>
      <c r="H138" s="26" t="s">
        <v>1071</v>
      </c>
      <c r="I138" s="23" t="s">
        <v>81</v>
      </c>
      <c r="J138" s="24"/>
    </row>
    <row r="139" spans="3:10">
      <c r="C139" s="5" t="s">
        <v>11</v>
      </c>
      <c r="E139" s="28" t="str">
        <f t="shared" si="1"/>
        <v>Platnost cenníku od</v>
      </c>
      <c r="G139" s="21" t="s">
        <v>942</v>
      </c>
      <c r="H139" s="26" t="s">
        <v>896</v>
      </c>
      <c r="I139" s="23" t="s">
        <v>81</v>
      </c>
      <c r="J139" s="24"/>
    </row>
    <row r="140" spans="3:10">
      <c r="C140" s="5" t="s">
        <v>11</v>
      </c>
      <c r="E140" s="28" t="str">
        <f t="shared" si="1"/>
        <v>Formulář pro identifikační údaje</v>
      </c>
      <c r="G140" s="21" t="s">
        <v>898</v>
      </c>
      <c r="H140" s="26" t="s">
        <v>897</v>
      </c>
      <c r="I140" s="23" t="s">
        <v>81</v>
      </c>
      <c r="J140" s="24"/>
    </row>
    <row r="141" spans="3:10">
      <c r="C141" s="5" t="s">
        <v>11</v>
      </c>
      <c r="E141" s="28" t="str">
        <f t="shared" si="1"/>
        <v>nákupní ceny, tj. ceny se slevou od prodejce</v>
      </c>
      <c r="G141" s="25" t="s">
        <v>899</v>
      </c>
      <c r="H141" s="26" t="s">
        <v>900</v>
      </c>
      <c r="I141" s="23" t="s">
        <v>81</v>
      </c>
      <c r="J141" s="24"/>
    </row>
    <row r="142" spans="3:10">
      <c r="C142" s="5" t="s">
        <v>11</v>
      </c>
      <c r="E142" s="28" t="str">
        <f t="shared" ref="E142:E207" si="2">IF($E$1=$G$1,G142,IF($E$1=$H$1,H142,IF($E$1=$I$1,I142,IF($E$1=$J$1,J142,""))))</f>
        <v xml:space="preserve">Cena celkem bez DPH </v>
      </c>
      <c r="G142" s="21" t="s">
        <v>902</v>
      </c>
      <c r="H142" s="26" t="s">
        <v>903</v>
      </c>
      <c r="I142" s="23" t="s">
        <v>81</v>
      </c>
      <c r="J142" s="24"/>
    </row>
    <row r="143" spans="3:10">
      <c r="C143" s="5" t="s">
        <v>11</v>
      </c>
      <c r="E143" s="28" t="str">
        <f t="shared" si="2"/>
        <v>Poznámka:</v>
      </c>
      <c r="G143" s="21" t="s">
        <v>943</v>
      </c>
      <c r="H143" s="26" t="s">
        <v>901</v>
      </c>
      <c r="I143" s="23" t="s">
        <v>81</v>
      </c>
      <c r="J143" s="24"/>
    </row>
    <row r="144" spans="3:10">
      <c r="C144" s="5" t="s">
        <v>11</v>
      </c>
      <c r="E144" s="28" t="str">
        <f t="shared" si="2"/>
        <v>Ve sloupci "Změna" můžete upravit počty kusů.</v>
      </c>
      <c r="G144" s="291" t="s">
        <v>944</v>
      </c>
      <c r="H144" s="292" t="s">
        <v>904</v>
      </c>
      <c r="I144" s="23" t="s">
        <v>81</v>
      </c>
      <c r="J144" s="24"/>
    </row>
    <row r="145" spans="3:10">
      <c r="C145" s="5" t="s">
        <v>11</v>
      </c>
      <c r="E145" s="28" t="str">
        <f t="shared" si="2"/>
        <v>Po úpravě objednávky odfiltrujte prázné řádky ve sloupci "Počet".</v>
      </c>
      <c r="G145" s="291" t="s">
        <v>945</v>
      </c>
      <c r="H145" s="292" t="s">
        <v>905</v>
      </c>
      <c r="I145" s="23" t="s">
        <v>81</v>
      </c>
      <c r="J145" s="24"/>
    </row>
    <row r="146" spans="3:10">
      <c r="C146" s="5" t="s">
        <v>11</v>
      </c>
      <c r="E146" s="28" t="str">
        <f t="shared" si="2"/>
        <v>Pokud chcete objednávku uložit nebo odeslat jako přílohu, vytvořte nový soubor kliknutím na 'Vytvořit objednávku'.</v>
      </c>
      <c r="G146" s="291" t="s">
        <v>946</v>
      </c>
      <c r="H146" s="292" t="s">
        <v>906</v>
      </c>
      <c r="I146" s="23" t="s">
        <v>81</v>
      </c>
      <c r="J146" s="24"/>
    </row>
    <row r="147" spans="3:10">
      <c r="C147" s="5" t="s">
        <v>11</v>
      </c>
      <c r="E147" s="28" t="str">
        <f t="shared" si="2"/>
        <v>VYTVOŘIT  OBJEDNÁVKU</v>
      </c>
      <c r="G147" s="25" t="s">
        <v>907</v>
      </c>
      <c r="H147" s="26" t="s">
        <v>908</v>
      </c>
      <c r="I147" s="23" t="s">
        <v>81</v>
      </c>
      <c r="J147" s="24"/>
    </row>
    <row r="148" spans="3:10">
      <c r="C148" s="5" t="s">
        <v>11</v>
      </c>
      <c r="E148" s="28">
        <f t="shared" si="2"/>
        <v>0</v>
      </c>
      <c r="G148" s="21"/>
      <c r="H148" s="26"/>
      <c r="I148" s="23"/>
      <c r="J148" s="24"/>
    </row>
    <row r="149" spans="3:10">
      <c r="C149" s="5" t="s">
        <v>11</v>
      </c>
      <c r="E149" s="28">
        <f t="shared" si="2"/>
        <v>0</v>
      </c>
      <c r="G149" s="21"/>
      <c r="H149" s="26"/>
      <c r="I149" s="23"/>
      <c r="J149" s="24"/>
    </row>
    <row r="150" spans="3:10">
      <c r="C150" s="5" t="s">
        <v>11</v>
      </c>
      <c r="E150" s="28">
        <f t="shared" si="2"/>
        <v>0</v>
      </c>
      <c r="G150" s="21"/>
      <c r="H150" s="26"/>
      <c r="I150" s="23"/>
      <c r="J150" s="24"/>
    </row>
    <row r="151" spans="3:10">
      <c r="C151" s="5" t="s">
        <v>11</v>
      </c>
      <c r="E151" s="28">
        <f t="shared" si="2"/>
        <v>0</v>
      </c>
      <c r="G151" s="21"/>
      <c r="H151" s="26"/>
      <c r="I151" s="23"/>
      <c r="J151" s="24"/>
    </row>
    <row r="152" spans="3:10">
      <c r="C152" s="5" t="s">
        <v>11</v>
      </c>
      <c r="E152" s="28">
        <f t="shared" si="2"/>
        <v>0</v>
      </c>
      <c r="G152" s="21"/>
      <c r="H152" s="26"/>
      <c r="I152" s="23"/>
      <c r="J152" s="24"/>
    </row>
    <row r="153" spans="3:10">
      <c r="C153" s="5" t="s">
        <v>11</v>
      </c>
      <c r="E153" s="28">
        <f t="shared" si="2"/>
        <v>0</v>
      </c>
      <c r="G153" s="21"/>
      <c r="H153" s="26"/>
      <c r="I153" s="23"/>
      <c r="J153" s="24"/>
    </row>
    <row r="154" spans="3:10">
      <c r="C154" s="5" t="s">
        <v>11</v>
      </c>
      <c r="E154" s="28">
        <f t="shared" si="2"/>
        <v>0</v>
      </c>
      <c r="G154" s="21"/>
      <c r="H154" s="26"/>
      <c r="I154" s="23"/>
      <c r="J154" s="24"/>
    </row>
    <row r="155" spans="3:10">
      <c r="C155" s="5" t="s">
        <v>11</v>
      </c>
      <c r="E155" s="28">
        <f t="shared" si="2"/>
        <v>0</v>
      </c>
      <c r="G155" s="21"/>
      <c r="H155" s="26"/>
      <c r="I155" s="23"/>
      <c r="J155" s="24"/>
    </row>
    <row r="156" spans="3:10">
      <c r="C156" s="5" t="s">
        <v>11</v>
      </c>
      <c r="E156" s="28">
        <f t="shared" si="2"/>
        <v>0</v>
      </c>
      <c r="G156" s="21"/>
      <c r="H156" s="26"/>
      <c r="I156" s="23"/>
      <c r="J156" s="24"/>
    </row>
    <row r="157" spans="3:10">
      <c r="C157" s="5" t="s">
        <v>11</v>
      </c>
      <c r="E157" s="28">
        <f t="shared" si="2"/>
        <v>0</v>
      </c>
      <c r="G157" s="21"/>
      <c r="H157" s="26"/>
      <c r="I157" s="23"/>
      <c r="J157" s="24"/>
    </row>
    <row r="158" spans="3:10">
      <c r="C158" s="5" t="s">
        <v>11</v>
      </c>
      <c r="E158" s="28">
        <f t="shared" si="2"/>
        <v>0</v>
      </c>
      <c r="G158" s="21"/>
      <c r="H158" s="26"/>
      <c r="I158" s="23"/>
      <c r="J158" s="24"/>
    </row>
    <row r="159" spans="3:10">
      <c r="C159" s="5" t="s">
        <v>11</v>
      </c>
      <c r="E159" s="28">
        <f t="shared" si="2"/>
        <v>0</v>
      </c>
      <c r="G159" s="21"/>
      <c r="H159" s="26"/>
      <c r="I159" s="23"/>
      <c r="J159" s="24"/>
    </row>
    <row r="160" spans="3:10">
      <c r="C160" s="5" t="s">
        <v>11</v>
      </c>
      <c r="E160" s="28">
        <f t="shared" si="2"/>
        <v>0</v>
      </c>
      <c r="G160" s="21"/>
      <c r="H160" s="26"/>
      <c r="I160" s="23"/>
      <c r="J160" s="24"/>
    </row>
    <row r="161" spans="3:10">
      <c r="C161" s="5" t="s">
        <v>11</v>
      </c>
      <c r="E161" s="28">
        <f t="shared" si="2"/>
        <v>0</v>
      </c>
      <c r="G161" s="21"/>
      <c r="H161" s="26"/>
      <c r="I161" s="23"/>
      <c r="J161" s="24"/>
    </row>
    <row r="162" spans="3:10">
      <c r="C162" s="5" t="s">
        <v>11</v>
      </c>
      <c r="E162" s="28">
        <f t="shared" si="2"/>
        <v>0</v>
      </c>
      <c r="G162" s="21"/>
      <c r="H162" s="26"/>
      <c r="I162" s="23"/>
      <c r="J162" s="24"/>
    </row>
    <row r="163" spans="3:10">
      <c r="C163" s="5" t="s">
        <v>11</v>
      </c>
      <c r="E163" s="28">
        <f t="shared" si="2"/>
        <v>0</v>
      </c>
      <c r="G163" s="21"/>
      <c r="H163" s="26"/>
      <c r="I163" s="23"/>
      <c r="J163" s="24"/>
    </row>
    <row r="164" spans="3:10">
      <c r="C164" s="5" t="s">
        <v>11</v>
      </c>
      <c r="E164" s="28">
        <f t="shared" si="2"/>
        <v>0</v>
      </c>
      <c r="G164" s="21"/>
      <c r="H164" s="26"/>
      <c r="I164" s="23"/>
      <c r="J164" s="24"/>
    </row>
    <row r="165" spans="3:10">
      <c r="C165" s="5" t="s">
        <v>11</v>
      </c>
      <c r="E165" s="28">
        <f t="shared" si="2"/>
        <v>0</v>
      </c>
      <c r="G165" s="21"/>
      <c r="H165" s="26"/>
      <c r="I165" s="23"/>
      <c r="J165" s="24"/>
    </row>
    <row r="166" spans="3:10">
      <c r="C166" s="5" t="s">
        <v>11</v>
      </c>
      <c r="E166" s="28">
        <f t="shared" si="2"/>
        <v>0</v>
      </c>
      <c r="G166" s="21"/>
      <c r="H166" s="26"/>
      <c r="I166" s="23"/>
      <c r="J166" s="24"/>
    </row>
    <row r="167" spans="3:10">
      <c r="C167" s="5" t="s">
        <v>11</v>
      </c>
      <c r="E167" s="28">
        <f t="shared" si="2"/>
        <v>0</v>
      </c>
      <c r="G167" s="21"/>
      <c r="H167" s="26"/>
      <c r="I167" s="23"/>
      <c r="J167" s="24"/>
    </row>
    <row r="168" spans="3:10">
      <c r="C168" s="5" t="s">
        <v>11</v>
      </c>
      <c r="E168" s="28">
        <f t="shared" si="2"/>
        <v>0</v>
      </c>
      <c r="G168" s="21"/>
      <c r="H168" s="26"/>
      <c r="I168" s="23"/>
      <c r="J168" s="24"/>
    </row>
    <row r="169" spans="3:10">
      <c r="C169" s="5" t="s">
        <v>11</v>
      </c>
      <c r="E169" s="28">
        <f t="shared" si="2"/>
        <v>0</v>
      </c>
      <c r="G169" s="21"/>
      <c r="H169" s="26"/>
      <c r="I169" s="23"/>
      <c r="J169" s="24"/>
    </row>
    <row r="170" spans="3:10">
      <c r="C170" s="5" t="s">
        <v>11</v>
      </c>
      <c r="E170" s="28">
        <f t="shared" si="2"/>
        <v>0</v>
      </c>
      <c r="G170" s="21"/>
      <c r="H170" s="26"/>
      <c r="I170" s="23"/>
      <c r="J170" s="24"/>
    </row>
    <row r="171" spans="3:10">
      <c r="C171" s="5" t="s">
        <v>11</v>
      </c>
      <c r="E171" s="28">
        <f t="shared" si="2"/>
        <v>0</v>
      </c>
      <c r="G171" s="21"/>
      <c r="H171" s="26"/>
      <c r="I171" s="23"/>
      <c r="J171" s="24"/>
    </row>
    <row r="172" spans="3:10">
      <c r="C172" s="5" t="s">
        <v>11</v>
      </c>
      <c r="E172" s="28">
        <f t="shared" si="2"/>
        <v>0</v>
      </c>
      <c r="G172" s="21"/>
      <c r="H172" s="26"/>
      <c r="I172" s="23"/>
      <c r="J172" s="24"/>
    </row>
    <row r="173" spans="3:10">
      <c r="C173" s="5" t="s">
        <v>11</v>
      </c>
      <c r="E173" s="28">
        <f t="shared" si="2"/>
        <v>0</v>
      </c>
      <c r="G173" s="21"/>
      <c r="H173" s="26"/>
      <c r="I173" s="23"/>
      <c r="J173" s="24"/>
    </row>
    <row r="174" spans="3:10">
      <c r="C174" s="5" t="s">
        <v>11</v>
      </c>
      <c r="E174" s="28">
        <f t="shared" si="2"/>
        <v>0</v>
      </c>
      <c r="G174" s="21"/>
      <c r="H174" s="26"/>
      <c r="I174" s="23"/>
      <c r="J174" s="24"/>
    </row>
    <row r="175" spans="3:10">
      <c r="C175" s="5" t="s">
        <v>11</v>
      </c>
      <c r="E175" s="28">
        <f t="shared" si="2"/>
        <v>0</v>
      </c>
      <c r="G175" s="21"/>
      <c r="H175" s="26"/>
      <c r="I175" s="23"/>
      <c r="J175" s="24"/>
    </row>
    <row r="176" spans="3:10">
      <c r="C176" s="5" t="s">
        <v>11</v>
      </c>
      <c r="E176" s="28">
        <f t="shared" si="2"/>
        <v>0</v>
      </c>
      <c r="G176" s="21"/>
      <c r="H176" s="26"/>
      <c r="I176" s="23"/>
      <c r="J176" s="24"/>
    </row>
    <row r="177" spans="3:10">
      <c r="C177" s="5" t="s">
        <v>11</v>
      </c>
      <c r="E177" s="28">
        <f t="shared" si="2"/>
        <v>0</v>
      </c>
      <c r="G177" s="21"/>
      <c r="H177" s="26"/>
      <c r="I177" s="23"/>
      <c r="J177" s="24"/>
    </row>
    <row r="178" spans="3:10">
      <c r="C178" s="5" t="s">
        <v>11</v>
      </c>
      <c r="E178" s="28">
        <f t="shared" si="2"/>
        <v>0</v>
      </c>
      <c r="G178" s="21"/>
      <c r="H178" s="26"/>
      <c r="I178" s="23"/>
      <c r="J178" s="24"/>
    </row>
    <row r="179" spans="3:10">
      <c r="C179" s="5" t="s">
        <v>11</v>
      </c>
      <c r="E179" s="28">
        <f t="shared" si="2"/>
        <v>0</v>
      </c>
      <c r="G179" s="21"/>
      <c r="H179" s="26"/>
      <c r="I179" s="23"/>
      <c r="J179" s="24"/>
    </row>
    <row r="180" spans="3:10">
      <c r="C180" s="5" t="s">
        <v>11</v>
      </c>
      <c r="E180" s="28">
        <f t="shared" si="2"/>
        <v>0</v>
      </c>
      <c r="G180" s="21"/>
      <c r="H180" s="26"/>
      <c r="I180" s="23"/>
      <c r="J180" s="24"/>
    </row>
    <row r="181" spans="3:10">
      <c r="C181" s="5" t="s">
        <v>11</v>
      </c>
      <c r="E181" s="28">
        <f t="shared" si="2"/>
        <v>0</v>
      </c>
      <c r="G181" s="21"/>
      <c r="H181" s="26"/>
      <c r="I181" s="23"/>
      <c r="J181" s="24"/>
    </row>
    <row r="182" spans="3:10">
      <c r="C182" s="5" t="s">
        <v>11</v>
      </c>
      <c r="E182" s="28">
        <f t="shared" si="2"/>
        <v>0</v>
      </c>
      <c r="G182" s="21"/>
      <c r="H182" s="26"/>
      <c r="I182" s="23"/>
      <c r="J182" s="24"/>
    </row>
    <row r="183" spans="3:10">
      <c r="C183" s="5" t="s">
        <v>11</v>
      </c>
      <c r="E183" s="28">
        <f t="shared" si="2"/>
        <v>0</v>
      </c>
      <c r="G183" s="21"/>
      <c r="H183" s="26"/>
      <c r="I183" s="23"/>
      <c r="J183" s="24"/>
    </row>
    <row r="184" spans="3:10">
      <c r="C184" s="5" t="s">
        <v>11</v>
      </c>
      <c r="E184" s="28">
        <f t="shared" si="2"/>
        <v>0</v>
      </c>
      <c r="G184" s="21"/>
      <c r="H184" s="26"/>
      <c r="I184" s="23"/>
      <c r="J184" s="24"/>
    </row>
    <row r="185" spans="3:10">
      <c r="C185" s="5" t="s">
        <v>11</v>
      </c>
      <c r="E185" s="28">
        <f t="shared" si="2"/>
        <v>0</v>
      </c>
      <c r="G185" s="21"/>
      <c r="H185" s="26"/>
      <c r="I185" s="23"/>
      <c r="J185" s="24"/>
    </row>
    <row r="186" spans="3:10">
      <c r="C186" s="5" t="s">
        <v>11</v>
      </c>
      <c r="E186" s="28">
        <f t="shared" si="2"/>
        <v>0</v>
      </c>
      <c r="G186" s="21"/>
      <c r="H186" s="26"/>
      <c r="I186" s="23"/>
      <c r="J186" s="24"/>
    </row>
    <row r="187" spans="3:10">
      <c r="C187" s="5" t="s">
        <v>11</v>
      </c>
      <c r="E187" s="28">
        <f t="shared" si="2"/>
        <v>0</v>
      </c>
      <c r="G187" s="21"/>
      <c r="H187" s="26"/>
      <c r="I187" s="23"/>
      <c r="J187" s="24"/>
    </row>
    <row r="188" spans="3:10">
      <c r="C188" s="5" t="s">
        <v>11</v>
      </c>
      <c r="E188" s="28">
        <f t="shared" si="2"/>
        <v>0</v>
      </c>
      <c r="G188" s="21"/>
      <c r="H188" s="26"/>
      <c r="I188" s="23"/>
      <c r="J188" s="24"/>
    </row>
    <row r="189" spans="3:10">
      <c r="C189" s="5" t="s">
        <v>11</v>
      </c>
      <c r="E189" s="28">
        <f t="shared" si="2"/>
        <v>0</v>
      </c>
      <c r="G189" s="21"/>
      <c r="H189" s="26"/>
      <c r="I189" s="23"/>
      <c r="J189" s="24"/>
    </row>
    <row r="190" spans="3:10">
      <c r="C190" s="5" t="s">
        <v>11</v>
      </c>
      <c r="E190" s="28">
        <f t="shared" si="2"/>
        <v>0</v>
      </c>
      <c r="G190" s="21"/>
      <c r="H190" s="26"/>
      <c r="I190" s="23"/>
      <c r="J190" s="24"/>
    </row>
    <row r="191" spans="3:10">
      <c r="C191" s="5" t="s">
        <v>11</v>
      </c>
      <c r="E191" s="28">
        <f t="shared" si="2"/>
        <v>0</v>
      </c>
      <c r="G191" s="21"/>
      <c r="H191" s="26"/>
      <c r="I191" s="23"/>
      <c r="J191" s="24"/>
    </row>
    <row r="192" spans="3:10">
      <c r="C192" s="5" t="s">
        <v>11</v>
      </c>
      <c r="E192" s="28">
        <f t="shared" si="2"/>
        <v>0</v>
      </c>
      <c r="G192" s="21"/>
      <c r="H192" s="26"/>
      <c r="I192" s="23"/>
      <c r="J192" s="24"/>
    </row>
    <row r="193" spans="3:10">
      <c r="C193" s="5" t="s">
        <v>11</v>
      </c>
      <c r="E193" s="28">
        <f t="shared" si="2"/>
        <v>0</v>
      </c>
      <c r="G193" s="21"/>
      <c r="H193" s="26"/>
      <c r="I193" s="23"/>
      <c r="J193" s="24"/>
    </row>
    <row r="194" spans="3:10">
      <c r="C194" s="5" t="s">
        <v>11</v>
      </c>
      <c r="E194" s="28">
        <f t="shared" si="2"/>
        <v>0</v>
      </c>
      <c r="G194" s="21"/>
      <c r="H194" s="26"/>
      <c r="I194" s="23"/>
      <c r="J194" s="24"/>
    </row>
    <row r="195" spans="3:10">
      <c r="C195" s="5" t="s">
        <v>11</v>
      </c>
      <c r="E195" s="28">
        <f t="shared" si="2"/>
        <v>0</v>
      </c>
      <c r="G195" s="21"/>
      <c r="H195" s="26"/>
      <c r="I195" s="23"/>
      <c r="J195" s="24"/>
    </row>
    <row r="196" spans="3:10">
      <c r="C196" s="5" t="s">
        <v>11</v>
      </c>
      <c r="E196" s="28">
        <f t="shared" si="2"/>
        <v>0</v>
      </c>
      <c r="G196" s="21"/>
      <c r="H196" s="26"/>
      <c r="I196" s="23"/>
      <c r="J196" s="24"/>
    </row>
    <row r="197" spans="3:10">
      <c r="C197" s="5" t="s">
        <v>11</v>
      </c>
      <c r="E197" s="28">
        <f t="shared" si="2"/>
        <v>0</v>
      </c>
      <c r="G197" s="21"/>
      <c r="H197" s="26"/>
      <c r="I197" s="23"/>
      <c r="J197" s="24"/>
    </row>
    <row r="198" spans="3:10">
      <c r="C198" s="5" t="s">
        <v>11</v>
      </c>
      <c r="E198" s="28">
        <f t="shared" si="2"/>
        <v>0</v>
      </c>
      <c r="G198" s="21"/>
      <c r="H198" s="26"/>
      <c r="I198" s="23"/>
      <c r="J198" s="24"/>
    </row>
    <row r="199" spans="3:10">
      <c r="C199" s="5" t="s">
        <v>11</v>
      </c>
      <c r="E199" s="28">
        <f t="shared" si="2"/>
        <v>0</v>
      </c>
      <c r="G199" s="21"/>
      <c r="H199" s="26"/>
      <c r="I199" s="23"/>
      <c r="J199" s="24"/>
    </row>
    <row r="200" spans="3:10">
      <c r="C200" s="5" t="s">
        <v>11</v>
      </c>
      <c r="E200" s="28">
        <f t="shared" si="2"/>
        <v>0</v>
      </c>
      <c r="G200" s="21"/>
      <c r="H200" s="26"/>
      <c r="I200" s="23"/>
      <c r="J200" s="24"/>
    </row>
    <row r="201" spans="3:10">
      <c r="C201" s="5" t="s">
        <v>11</v>
      </c>
      <c r="E201" s="28">
        <f t="shared" si="2"/>
        <v>0</v>
      </c>
      <c r="G201" s="21"/>
      <c r="H201" s="26"/>
      <c r="I201" s="23"/>
      <c r="J201" s="24"/>
    </row>
    <row r="202" spans="3:10">
      <c r="C202" s="5" t="s">
        <v>11</v>
      </c>
      <c r="E202" s="28">
        <f t="shared" si="2"/>
        <v>0</v>
      </c>
      <c r="G202" s="21"/>
      <c r="H202" s="26"/>
      <c r="I202" s="23"/>
      <c r="J202" s="24"/>
    </row>
    <row r="203" spans="3:10">
      <c r="C203" s="5" t="s">
        <v>11</v>
      </c>
      <c r="E203" s="28">
        <f t="shared" si="2"/>
        <v>0</v>
      </c>
      <c r="G203" s="21"/>
      <c r="H203" s="26"/>
      <c r="I203" s="23"/>
      <c r="J203" s="24"/>
    </row>
    <row r="204" spans="3:10">
      <c r="C204" s="5" t="s">
        <v>11</v>
      </c>
      <c r="E204" s="28">
        <f t="shared" si="2"/>
        <v>0</v>
      </c>
      <c r="G204" s="21"/>
      <c r="H204" s="26"/>
      <c r="I204" s="23"/>
      <c r="J204" s="24"/>
    </row>
    <row r="205" spans="3:10">
      <c r="C205" s="5" t="s">
        <v>11</v>
      </c>
      <c r="E205" s="28">
        <f t="shared" si="2"/>
        <v>0</v>
      </c>
      <c r="G205" s="21"/>
      <c r="H205" s="26"/>
      <c r="I205" s="23"/>
      <c r="J205" s="24"/>
    </row>
    <row r="206" spans="3:10">
      <c r="C206" s="5" t="s">
        <v>11</v>
      </c>
      <c r="E206" s="28">
        <f t="shared" si="2"/>
        <v>0</v>
      </c>
      <c r="G206" s="21"/>
      <c r="H206" s="26"/>
      <c r="I206" s="23"/>
      <c r="J206" s="24"/>
    </row>
    <row r="207" spans="3:10">
      <c r="C207" s="5" t="s">
        <v>11</v>
      </c>
      <c r="E207" s="28">
        <f t="shared" si="2"/>
        <v>0</v>
      </c>
      <c r="G207" s="21"/>
      <c r="H207" s="26"/>
      <c r="I207" s="23"/>
      <c r="J207" s="24"/>
    </row>
    <row r="208" spans="3:10">
      <c r="C208" s="5" t="s">
        <v>11</v>
      </c>
      <c r="E208" s="28">
        <f t="shared" ref="E208:E235" si="3">IF($E$1=$G$1,G208,IF($E$1=$H$1,H208,IF($E$1=$I$1,I208,IF($E$1=$J$1,J208,""))))</f>
        <v>0</v>
      </c>
      <c r="G208" s="21"/>
      <c r="H208" s="26"/>
      <c r="I208" s="23"/>
      <c r="J208" s="24"/>
    </row>
    <row r="209" spans="3:10">
      <c r="C209" s="5" t="s">
        <v>11</v>
      </c>
      <c r="E209" s="28">
        <f t="shared" si="3"/>
        <v>0</v>
      </c>
      <c r="G209" s="21"/>
      <c r="H209" s="26"/>
      <c r="I209" s="23"/>
      <c r="J209" s="24"/>
    </row>
    <row r="210" spans="3:10">
      <c r="C210" s="5" t="s">
        <v>11</v>
      </c>
      <c r="E210" s="28">
        <f t="shared" si="3"/>
        <v>0</v>
      </c>
      <c r="G210" s="21"/>
      <c r="H210" s="26"/>
      <c r="I210" s="23"/>
      <c r="J210" s="24"/>
    </row>
    <row r="211" spans="3:10">
      <c r="C211" s="5" t="s">
        <v>11</v>
      </c>
      <c r="E211" s="28">
        <f t="shared" si="3"/>
        <v>0</v>
      </c>
      <c r="G211" s="21"/>
      <c r="H211" s="26"/>
      <c r="I211" s="23"/>
      <c r="J211" s="24"/>
    </row>
    <row r="212" spans="3:10">
      <c r="C212" s="5" t="s">
        <v>11</v>
      </c>
      <c r="E212" s="28">
        <f t="shared" si="3"/>
        <v>0</v>
      </c>
      <c r="G212" s="21"/>
      <c r="H212" s="26"/>
      <c r="I212" s="23"/>
      <c r="J212" s="24"/>
    </row>
    <row r="213" spans="3:10">
      <c r="C213" s="5" t="s">
        <v>11</v>
      </c>
      <c r="E213" s="28">
        <f t="shared" si="3"/>
        <v>0</v>
      </c>
      <c r="G213" s="21"/>
      <c r="H213" s="26"/>
      <c r="I213" s="23"/>
      <c r="J213" s="24"/>
    </row>
    <row r="214" spans="3:10">
      <c r="C214" s="5" t="s">
        <v>11</v>
      </c>
      <c r="E214" s="28">
        <f t="shared" si="3"/>
        <v>0</v>
      </c>
      <c r="G214" s="21"/>
      <c r="H214" s="26"/>
      <c r="I214" s="23"/>
      <c r="J214" s="24"/>
    </row>
    <row r="215" spans="3:10">
      <c r="C215" s="5" t="s">
        <v>11</v>
      </c>
      <c r="E215" s="28">
        <f t="shared" si="3"/>
        <v>0</v>
      </c>
      <c r="G215" s="21"/>
      <c r="H215" s="26"/>
      <c r="I215" s="23"/>
      <c r="J215" s="24"/>
    </row>
    <row r="216" spans="3:10">
      <c r="C216" s="5" t="s">
        <v>11</v>
      </c>
      <c r="E216" s="28">
        <f t="shared" si="3"/>
        <v>0</v>
      </c>
      <c r="G216" s="21"/>
      <c r="H216" s="26"/>
      <c r="I216" s="23"/>
      <c r="J216" s="24"/>
    </row>
    <row r="217" spans="3:10">
      <c r="C217" s="5" t="s">
        <v>11</v>
      </c>
      <c r="E217" s="28">
        <f t="shared" si="3"/>
        <v>0</v>
      </c>
      <c r="G217" s="21"/>
      <c r="H217" s="26"/>
      <c r="I217" s="23"/>
      <c r="J217" s="24"/>
    </row>
    <row r="218" spans="3:10">
      <c r="C218" s="5" t="s">
        <v>11</v>
      </c>
      <c r="E218" s="28">
        <f t="shared" si="3"/>
        <v>0</v>
      </c>
      <c r="G218" s="21"/>
      <c r="H218" s="26"/>
      <c r="I218" s="23"/>
      <c r="J218" s="24"/>
    </row>
    <row r="219" spans="3:10">
      <c r="C219" s="5" t="s">
        <v>11</v>
      </c>
      <c r="E219" s="28">
        <f t="shared" si="3"/>
        <v>0</v>
      </c>
      <c r="G219" s="21"/>
      <c r="H219" s="26"/>
      <c r="I219" s="23"/>
      <c r="J219" s="24"/>
    </row>
    <row r="220" spans="3:10">
      <c r="C220" s="5" t="s">
        <v>11</v>
      </c>
      <c r="E220" s="28">
        <f t="shared" si="3"/>
        <v>0</v>
      </c>
      <c r="G220" s="21"/>
      <c r="H220" s="26"/>
      <c r="I220" s="23"/>
      <c r="J220" s="24"/>
    </row>
    <row r="221" spans="3:10">
      <c r="C221" s="5" t="s">
        <v>11</v>
      </c>
      <c r="E221" s="28">
        <f t="shared" si="3"/>
        <v>0</v>
      </c>
      <c r="G221" s="21"/>
      <c r="H221" s="26"/>
      <c r="I221" s="23"/>
      <c r="J221" s="24"/>
    </row>
    <row r="222" spans="3:10">
      <c r="C222" s="5" t="s">
        <v>11</v>
      </c>
      <c r="E222" s="28">
        <f t="shared" si="3"/>
        <v>0</v>
      </c>
      <c r="G222" s="21"/>
      <c r="H222" s="26"/>
      <c r="I222" s="23"/>
      <c r="J222" s="24"/>
    </row>
    <row r="223" spans="3:10">
      <c r="C223" s="5" t="s">
        <v>11</v>
      </c>
      <c r="E223" s="28">
        <f t="shared" si="3"/>
        <v>0</v>
      </c>
      <c r="G223" s="21"/>
      <c r="H223" s="26"/>
      <c r="I223" s="23"/>
      <c r="J223" s="24"/>
    </row>
    <row r="224" spans="3:10">
      <c r="C224" s="5" t="s">
        <v>11</v>
      </c>
      <c r="E224" s="28">
        <f t="shared" si="3"/>
        <v>0</v>
      </c>
      <c r="G224" s="21"/>
      <c r="H224" s="26"/>
      <c r="I224" s="23"/>
      <c r="J224" s="24"/>
    </row>
    <row r="225" spans="3:10">
      <c r="C225" s="5" t="s">
        <v>11</v>
      </c>
      <c r="E225" s="28">
        <f t="shared" si="3"/>
        <v>0</v>
      </c>
      <c r="G225" s="21"/>
      <c r="H225" s="26"/>
      <c r="I225" s="23"/>
      <c r="J225" s="24"/>
    </row>
    <row r="226" spans="3:10">
      <c r="C226" s="5" t="s">
        <v>11</v>
      </c>
      <c r="E226" s="28">
        <f t="shared" si="3"/>
        <v>0</v>
      </c>
      <c r="G226" s="21"/>
      <c r="H226" s="26"/>
      <c r="I226" s="23"/>
      <c r="J226" s="24"/>
    </row>
    <row r="227" spans="3:10">
      <c r="C227" s="5" t="s">
        <v>11</v>
      </c>
      <c r="E227" s="28">
        <f t="shared" si="3"/>
        <v>0</v>
      </c>
      <c r="G227" s="21"/>
      <c r="H227" s="26"/>
      <c r="I227" s="23"/>
      <c r="J227" s="24"/>
    </row>
    <row r="228" spans="3:10">
      <c r="C228" s="5" t="s">
        <v>11</v>
      </c>
      <c r="E228" s="28">
        <f t="shared" si="3"/>
        <v>0</v>
      </c>
      <c r="G228" s="21"/>
      <c r="H228" s="26"/>
      <c r="I228" s="23"/>
      <c r="J228" s="24"/>
    </row>
    <row r="229" spans="3:10">
      <c r="C229" s="5" t="s">
        <v>11</v>
      </c>
      <c r="E229" s="28">
        <f t="shared" si="3"/>
        <v>0</v>
      </c>
      <c r="G229" s="21"/>
      <c r="H229" s="26"/>
      <c r="I229" s="23"/>
      <c r="J229" s="24"/>
    </row>
    <row r="230" spans="3:10">
      <c r="C230" s="5" t="s">
        <v>11</v>
      </c>
      <c r="E230" s="28">
        <f t="shared" si="3"/>
        <v>0</v>
      </c>
      <c r="G230" s="21"/>
      <c r="H230" s="26"/>
      <c r="I230" s="23"/>
      <c r="J230" s="24"/>
    </row>
    <row r="231" spans="3:10">
      <c r="C231" s="5" t="s">
        <v>11</v>
      </c>
      <c r="E231" s="28">
        <f t="shared" si="3"/>
        <v>0</v>
      </c>
      <c r="G231" s="21"/>
      <c r="H231" s="26"/>
      <c r="I231" s="23"/>
      <c r="J231" s="24"/>
    </row>
    <row r="232" spans="3:10">
      <c r="C232" s="5" t="s">
        <v>11</v>
      </c>
      <c r="E232" s="28">
        <f t="shared" si="3"/>
        <v>0</v>
      </c>
      <c r="G232" s="21"/>
      <c r="H232" s="26"/>
      <c r="I232" s="23"/>
      <c r="J232" s="24"/>
    </row>
    <row r="233" spans="3:10">
      <c r="C233" s="5" t="s">
        <v>11</v>
      </c>
      <c r="E233" s="28">
        <f t="shared" si="3"/>
        <v>0</v>
      </c>
      <c r="G233" s="21"/>
      <c r="H233" s="26"/>
      <c r="I233" s="23"/>
      <c r="J233" s="24"/>
    </row>
    <row r="234" spans="3:10">
      <c r="C234" s="5" t="s">
        <v>11</v>
      </c>
      <c r="E234" s="28">
        <f t="shared" si="3"/>
        <v>0</v>
      </c>
      <c r="G234" s="21"/>
      <c r="H234" s="26"/>
      <c r="I234" s="23"/>
      <c r="J234" s="24"/>
    </row>
    <row r="235" spans="3:10" ht="14.4" thickBot="1">
      <c r="C235" s="5" t="s">
        <v>11</v>
      </c>
      <c r="E235" s="29">
        <f t="shared" si="3"/>
        <v>0</v>
      </c>
      <c r="G235" s="21"/>
      <c r="H235" s="26"/>
      <c r="I235" s="23"/>
      <c r="J235" s="24"/>
    </row>
  </sheetData>
  <sheetProtection algorithmName="SHA-512" hashValue="MoqQuyMUGwXTHzJwPnlMtIV6Fa0JU+bc98oG3HxwqplQLayAE6tAFyi0cp1MhJVNR3X3VRJfh3TIuahsZJ9TIA==" saltValue="jhXkqaIAaaqpFhEL6akY5A==" spinCount="100000" sheet="1" objects="1" scenarios="1"/>
  <dataValidations count="1">
    <dataValidation type="list" allowBlank="1" showInputMessage="1" showErrorMessage="1" sqref="E1" xr:uid="{DE1A0C61-682C-4E02-9860-EC3CCAC87CE2}">
      <formula1>$G$1:$J$1</formula1>
    </dataValidation>
  </dataValidation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</worksheet>
</file>

<file path=docMetadata/LabelInfo.xml><?xml version="1.0" encoding="utf-8"?>
<clbl:labelList xmlns:clbl="http://schemas.microsoft.com/office/2020/mipLabelMetadata">
  <clbl:label id="{adb12509-ad5c-4346-93ee-6526b108a1ee}" enabled="1" method="Standard" siteId="{fcae3d9f-c144-4ab7-a9e6-25760557df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</vt:i4>
      </vt:variant>
    </vt:vector>
  </HeadingPairs>
  <TitlesOfParts>
    <vt:vector size="13" baseType="lpstr">
      <vt:lpstr>NAPOVEDA</vt:lpstr>
      <vt:lpstr>FORM-I</vt:lpstr>
      <vt:lpstr>DATA-WL1</vt:lpstr>
      <vt:lpstr>DATA-WL2</vt:lpstr>
      <vt:lpstr>DATA-WL3</vt:lpstr>
      <vt:lpstr>DATA-WL4</vt:lpstr>
      <vt:lpstr>DATA-WL5</vt:lpstr>
      <vt:lpstr>zoznam-WLL</vt:lpstr>
      <vt:lpstr>OBJ-WLL</vt:lpstr>
      <vt:lpstr>Ceny</vt:lpstr>
      <vt:lpstr>---</vt:lpstr>
      <vt:lpstr>Verzie</vt:lpstr>
      <vt:lpstr>'OBJ-WLL'!Oblast_tisku</vt:lpstr>
    </vt:vector>
  </TitlesOfParts>
  <Company>Hettich ČR k.s.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Kopenec</dc:creator>
  <cp:lastModifiedBy>Slaběňák Jiří</cp:lastModifiedBy>
  <cp:lastPrinted>2025-06-16T14:01:55Z</cp:lastPrinted>
  <dcterms:created xsi:type="dcterms:W3CDTF">2016-01-02T18:34:54Z</dcterms:created>
  <dcterms:modified xsi:type="dcterms:W3CDTF">2026-10-01T06:28:23Z</dcterms:modified>
</cp:coreProperties>
</file>