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Profilové úchytky na míru/na nahrání/"/>
    </mc:Choice>
  </mc:AlternateContent>
  <xr:revisionPtr revIDLastSave="2" documentId="8_{F15EA173-9369-431B-9F83-1A7B13D6CDE3}" xr6:coauthVersionLast="47" xr6:coauthVersionMax="47" xr10:uidLastSave="{CE672616-0574-4AFD-B4EA-B696E33A905A}"/>
  <bookViews>
    <workbookView xWindow="28680" yWindow="-120" windowWidth="29040" windowHeight="15720" tabRatio="913" firstSheet="13" activeTab="13" xr2:uid="{00000000-000D-0000-FFFF-FFFF00000000}"/>
  </bookViews>
  <sheets>
    <sheet name="DANE" sheetId="106" state="hidden" r:id="rId1"/>
    <sheet name="G-9" sheetId="93" state="hidden" r:id="rId2"/>
    <sheet name="G-10" sheetId="94" state="hidden" r:id="rId3"/>
    <sheet name="G-11" sheetId="107" state="hidden" r:id="rId4"/>
    <sheet name="G-12" sheetId="108" state="hidden" r:id="rId5"/>
    <sheet name="VIBO" sheetId="95" state="hidden" r:id="rId6"/>
    <sheet name="LUNGO" sheetId="96" state="hidden" r:id="rId7"/>
    <sheet name="FANO" sheetId="97" state="hidden" r:id="rId8"/>
    <sheet name="LIVORNO" sheetId="98" state="hidden" r:id="rId9"/>
    <sheet name="TORINO" sheetId="99" state="hidden" r:id="rId10"/>
    <sheet name="MARINO_DUE" sheetId="100" state="hidden" r:id="rId11"/>
    <sheet name="PIANO" sheetId="101" state="hidden" r:id="rId12"/>
    <sheet name="PIANO2_K" sheetId="102" state="hidden" r:id="rId13"/>
    <sheet name="Hlavní" sheetId="31" r:id="rId14"/>
    <sheet name="Zakaznik" sheetId="80" r:id="rId15"/>
    <sheet name="Profil" sheetId="88" r:id="rId16"/>
    <sheet name="Barva" sheetId="89" r:id="rId17"/>
    <sheet name="Konfigurace" sheetId="91" r:id="rId18"/>
    <sheet name="Nákresy profilů" sheetId="105" r:id="rId19"/>
    <sheet name="Konfig (PL)" sheetId="104" state="hidden" r:id="rId20"/>
    <sheet name="Vypocet_ceny" sheetId="103" state="hidden" r:id="rId21"/>
    <sheet name="Translate &amp; Prices" sheetId="90" state="hidden" r:id="rId22"/>
  </sheets>
  <definedNames>
    <definedName name="_fano">FANO!$A$9:$G$16</definedName>
    <definedName name="_fr1">Vypocet_ceny!$W$2:$W$3</definedName>
    <definedName name="_fr2">Vypocet_ceny!$X$2:$X$5</definedName>
    <definedName name="_fr3">Vypocet_ceny!$Y$2</definedName>
    <definedName name="_fr4">Vypocet_ceny!$Z$2:$Z$3</definedName>
    <definedName name="_fr5">Vypocet_ceny!$AA$2:$AA$3</definedName>
    <definedName name="_g10">'G-10'!$A$9:$G$16</definedName>
    <definedName name="_g10_f">'G-10'!$I$9:$O$16</definedName>
    <definedName name="_g11">'G-11'!$A$9:$G$16</definedName>
    <definedName name="_g11_f5">'G-11'!$I$9:$O$16</definedName>
    <definedName name="_g11_f7">'G-11'!$A$22:$G$29</definedName>
    <definedName name="_g12">'G-12'!$A$9:$G$16</definedName>
    <definedName name="_g12_f1">'G-12'!$I$9:$O$16</definedName>
    <definedName name="_g12_f8">'G-12'!$A$21:$G$28</definedName>
    <definedName name="_g9">'G-9'!$A$9:$G$16</definedName>
    <definedName name="_g9_f">'G-9'!$I$9:$O$16</definedName>
    <definedName name="_livorno">LIVORNO!$A$9:$G$16</definedName>
    <definedName name="_lungo">LUNGO!$A$9:$G$16</definedName>
    <definedName name="_lungo_f">LUNGO!$I$9:$O$16</definedName>
    <definedName name="_marino_due">MARINO_DUE!$A$9:$B$16</definedName>
    <definedName name="_piano">PIANO!$A$9:$G$16</definedName>
    <definedName name="_piano2">PIANO2_K!$A$9:$G$16</definedName>
    <definedName name="_torino">TORINO!$A$9:$F$16</definedName>
    <definedName name="_vibo">VIBO!$A$9:$G$16</definedName>
    <definedName name="_vibo_f">VIBO!$I$9:$Q$16</definedName>
    <definedName name="_xlnm.Print_Area" localSheetId="7">FANO!$A$1:$N$24</definedName>
    <definedName name="_xlnm.Print_Area" localSheetId="2">'G-10'!$A$1:$P$24</definedName>
    <definedName name="_xlnm.Print_Area" localSheetId="1">'G-9'!$A$1:$P$25</definedName>
    <definedName name="_xlnm.Print_Area" localSheetId="8">LIVORNO!$A$1:$N$22</definedName>
    <definedName name="_xlnm.Print_Area" localSheetId="6">LUNGO!$A$1:$P$23</definedName>
    <definedName name="_xlnm.Print_Area" localSheetId="10">MARINO_DUE!$A$1:$N$22</definedName>
    <definedName name="_xlnm.Print_Area" localSheetId="11">PIANO!$A$1:$N$26</definedName>
    <definedName name="_xlnm.Print_Area" localSheetId="12">PIANO2_K!$A$1:$M$23</definedName>
    <definedName name="_xlnm.Print_Area" localSheetId="9">TORINO!$A$1:$N$22</definedName>
    <definedName name="_xlnm.Print_Area" localSheetId="5">VIBO!$A$1:$R$25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4" i="91" l="1"/>
  <c r="T22" i="91"/>
  <c r="T20" i="91"/>
  <c r="T18" i="91"/>
  <c r="T16" i="91"/>
  <c r="T14" i="91"/>
  <c r="T12" i="91"/>
  <c r="Q99" i="106" l="1"/>
  <c r="O99" i="106"/>
  <c r="M99" i="106"/>
  <c r="K99" i="106"/>
  <c r="G99" i="106"/>
  <c r="E99" i="106"/>
  <c r="I99" i="106" s="1"/>
  <c r="C99" i="106"/>
  <c r="Q98" i="106"/>
  <c r="O98" i="106"/>
  <c r="M98" i="106"/>
  <c r="K98" i="106"/>
  <c r="I98" i="106"/>
  <c r="G98" i="106"/>
  <c r="E98" i="106"/>
  <c r="C98" i="106"/>
  <c r="Q97" i="106"/>
  <c r="O97" i="106"/>
  <c r="M97" i="106"/>
  <c r="K97" i="106"/>
  <c r="I97" i="106"/>
  <c r="G97" i="106"/>
  <c r="E97" i="106"/>
  <c r="C97" i="106"/>
  <c r="Q96" i="106"/>
  <c r="O96" i="106"/>
  <c r="M96" i="106"/>
  <c r="K96" i="106"/>
  <c r="G96" i="106"/>
  <c r="E96" i="106"/>
  <c r="I96" i="106" s="1"/>
  <c r="C96" i="106"/>
  <c r="Q95" i="106"/>
  <c r="O95" i="106"/>
  <c r="M95" i="106"/>
  <c r="K95" i="106"/>
  <c r="I95" i="106"/>
  <c r="G95" i="106"/>
  <c r="E95" i="106"/>
  <c r="C95" i="106"/>
  <c r="Q94" i="106"/>
  <c r="O94" i="106"/>
  <c r="M94" i="106"/>
  <c r="K94" i="106"/>
  <c r="G94" i="106"/>
  <c r="E94" i="106"/>
  <c r="I94" i="106" s="1"/>
  <c r="C94" i="106"/>
  <c r="Q93" i="106"/>
  <c r="O93" i="106"/>
  <c r="M93" i="106"/>
  <c r="K93" i="106"/>
  <c r="G93" i="106"/>
  <c r="E93" i="106"/>
  <c r="I93" i="106" s="1"/>
  <c r="C93" i="106"/>
  <c r="Q92" i="106"/>
  <c r="O92" i="106"/>
  <c r="M92" i="106"/>
  <c r="K92" i="106"/>
  <c r="I92" i="106"/>
  <c r="G92" i="106"/>
  <c r="E92" i="106"/>
  <c r="C92" i="106"/>
  <c r="S28" i="91" l="1"/>
  <c r="S28" i="104" s="1"/>
  <c r="G10" i="104"/>
  <c r="K10" i="104"/>
  <c r="O10" i="104"/>
  <c r="R10" i="104"/>
  <c r="G12" i="104"/>
  <c r="K12" i="104"/>
  <c r="O12" i="104"/>
  <c r="R12" i="104"/>
  <c r="G14" i="104"/>
  <c r="K14" i="104"/>
  <c r="O14" i="104"/>
  <c r="R14" i="104"/>
  <c r="G16" i="104"/>
  <c r="K16" i="104"/>
  <c r="O16" i="104"/>
  <c r="R16" i="104"/>
  <c r="G18" i="104"/>
  <c r="K18" i="104"/>
  <c r="O18" i="104"/>
  <c r="R18" i="104"/>
  <c r="G20" i="104"/>
  <c r="K20" i="104"/>
  <c r="O20" i="104"/>
  <c r="R20" i="104"/>
  <c r="G22" i="104"/>
  <c r="K22" i="104"/>
  <c r="O22" i="104"/>
  <c r="R22" i="104"/>
  <c r="G24" i="104"/>
  <c r="K24" i="104"/>
  <c r="O24" i="104"/>
  <c r="R24" i="104"/>
  <c r="U8" i="104" l="1"/>
  <c r="E28" i="104"/>
  <c r="C24" i="104"/>
  <c r="C22" i="104"/>
  <c r="C20" i="104"/>
  <c r="C18" i="104"/>
  <c r="C16" i="104"/>
  <c r="C14" i="104"/>
  <c r="C12" i="104"/>
  <c r="C10" i="104"/>
  <c r="R8" i="104"/>
  <c r="O8" i="104"/>
  <c r="K8" i="104"/>
  <c r="G8" i="104"/>
  <c r="N5" i="104"/>
  <c r="H5" i="104"/>
  <c r="K5" i="104"/>
  <c r="B5" i="104" s="1"/>
  <c r="J10" i="103" l="1"/>
  <c r="J9" i="103"/>
  <c r="J8" i="103"/>
  <c r="J7" i="103"/>
  <c r="J6" i="103"/>
  <c r="J5" i="103"/>
  <c r="J4" i="103"/>
  <c r="J3" i="103"/>
  <c r="H10" i="103"/>
  <c r="H9" i="103"/>
  <c r="H8" i="103"/>
  <c r="H7" i="103"/>
  <c r="H6" i="103"/>
  <c r="H5" i="103"/>
  <c r="H4" i="103"/>
  <c r="A10" i="98" s="1"/>
  <c r="H3" i="103"/>
  <c r="A9" i="98" s="1"/>
  <c r="A15" i="107" l="1"/>
  <c r="A27" i="108"/>
  <c r="A15" i="108"/>
  <c r="I15" i="107"/>
  <c r="I15" i="108"/>
  <c r="A28" i="107"/>
  <c r="A11" i="107"/>
  <c r="G11" i="107" s="1"/>
  <c r="A11" i="98"/>
  <c r="A23" i="108"/>
  <c r="A11" i="108"/>
  <c r="I11" i="108"/>
  <c r="A24" i="107"/>
  <c r="I11" i="107"/>
  <c r="A16" i="107"/>
  <c r="F16" i="107" s="1"/>
  <c r="A16" i="108"/>
  <c r="A28" i="108"/>
  <c r="I16" i="108"/>
  <c r="I16" i="107"/>
  <c r="A29" i="107"/>
  <c r="A12" i="107"/>
  <c r="G12" i="107" s="1"/>
  <c r="A12" i="108"/>
  <c r="I12" i="108"/>
  <c r="A25" i="107"/>
  <c r="I12" i="107"/>
  <c r="A24" i="108"/>
  <c r="A9" i="107"/>
  <c r="B9" i="107" s="1"/>
  <c r="A22" i="107"/>
  <c r="I9" i="107"/>
  <c r="A9" i="108"/>
  <c r="A21" i="108"/>
  <c r="I9" i="108"/>
  <c r="A10" i="107"/>
  <c r="G10" i="107" s="1"/>
  <c r="A22" i="108"/>
  <c r="I10" i="107"/>
  <c r="A23" i="107"/>
  <c r="A10" i="108"/>
  <c r="I10" i="108"/>
  <c r="A14" i="107"/>
  <c r="G14" i="107" s="1"/>
  <c r="A14" i="108"/>
  <c r="I14" i="107"/>
  <c r="A27" i="107"/>
  <c r="A26" i="108"/>
  <c r="I14" i="108"/>
  <c r="A13" i="107"/>
  <c r="B13" i="107" s="1"/>
  <c r="I13" i="108"/>
  <c r="A26" i="107"/>
  <c r="A25" i="108"/>
  <c r="A13" i="108"/>
  <c r="I13" i="107"/>
  <c r="B14" i="107"/>
  <c r="E14" i="107"/>
  <c r="E16" i="107"/>
  <c r="G16" i="107"/>
  <c r="C16" i="107"/>
  <c r="D16" i="107"/>
  <c r="B15" i="107"/>
  <c r="C15" i="107"/>
  <c r="E15" i="107"/>
  <c r="D15" i="107"/>
  <c r="G15" i="107"/>
  <c r="F15" i="107"/>
  <c r="C9" i="107"/>
  <c r="E9" i="107"/>
  <c r="G9" i="107"/>
  <c r="A13" i="102"/>
  <c r="D13" i="102" s="1"/>
  <c r="A13" i="93"/>
  <c r="I13" i="93"/>
  <c r="A14" i="102"/>
  <c r="G14" i="102" s="1"/>
  <c r="A14" i="93"/>
  <c r="I14" i="93"/>
  <c r="A15" i="99"/>
  <c r="F15" i="99" s="1"/>
  <c r="A15" i="93"/>
  <c r="I15" i="93"/>
  <c r="A16" i="98"/>
  <c r="E16" i="98" s="1"/>
  <c r="A16" i="93"/>
  <c r="I16" i="93"/>
  <c r="A11" i="102"/>
  <c r="C11" i="102" s="1"/>
  <c r="I11" i="93"/>
  <c r="A11" i="93"/>
  <c r="A10" i="102"/>
  <c r="F10" i="102" s="1"/>
  <c r="A10" i="93"/>
  <c r="I10" i="93"/>
  <c r="A12" i="102"/>
  <c r="F12" i="102" s="1"/>
  <c r="A12" i="93"/>
  <c r="I12" i="93"/>
  <c r="A9" i="93"/>
  <c r="I9" i="93"/>
  <c r="A9" i="102"/>
  <c r="I10" i="94"/>
  <c r="A13" i="97"/>
  <c r="A10" i="100"/>
  <c r="A12" i="94"/>
  <c r="A12" i="95"/>
  <c r="A13" i="96"/>
  <c r="A9" i="97"/>
  <c r="A12" i="101"/>
  <c r="A16" i="96"/>
  <c r="I16" i="94"/>
  <c r="I16" i="95"/>
  <c r="A9" i="96"/>
  <c r="A12" i="99"/>
  <c r="A16" i="102"/>
  <c r="I12" i="94"/>
  <c r="I12" i="95"/>
  <c r="I10" i="96"/>
  <c r="A16" i="100"/>
  <c r="A11" i="94"/>
  <c r="I13" i="94"/>
  <c r="I9" i="94"/>
  <c r="A11" i="95"/>
  <c r="I15" i="95"/>
  <c r="I10" i="95"/>
  <c r="A12" i="96"/>
  <c r="I13" i="96"/>
  <c r="I9" i="96"/>
  <c r="A12" i="97"/>
  <c r="A15" i="98"/>
  <c r="A11" i="99"/>
  <c r="A13" i="100"/>
  <c r="A9" i="100"/>
  <c r="A11" i="101"/>
  <c r="A15" i="102"/>
  <c r="A10" i="94"/>
  <c r="A15" i="95"/>
  <c r="A10" i="95"/>
  <c r="I13" i="95"/>
  <c r="I9" i="95"/>
  <c r="A11" i="96"/>
  <c r="I12" i="96"/>
  <c r="A16" i="97"/>
  <c r="A11" i="97"/>
  <c r="A13" i="98"/>
  <c r="A10" i="99"/>
  <c r="A12" i="100"/>
  <c r="A15" i="101"/>
  <c r="A10" i="101"/>
  <c r="I11" i="95"/>
  <c r="A13" i="94"/>
  <c r="A9" i="94"/>
  <c r="I11" i="94"/>
  <c r="A13" i="95"/>
  <c r="A9" i="95"/>
  <c r="A10" i="96"/>
  <c r="I11" i="96"/>
  <c r="A15" i="97"/>
  <c r="A10" i="97"/>
  <c r="A12" i="98"/>
  <c r="A13" i="99"/>
  <c r="A9" i="99"/>
  <c r="A11" i="100"/>
  <c r="A13" i="101"/>
  <c r="A9" i="101"/>
  <c r="A16" i="94"/>
  <c r="A16" i="95"/>
  <c r="I16" i="96"/>
  <c r="A16" i="99"/>
  <c r="A16" i="101"/>
  <c r="I15" i="94"/>
  <c r="I15" i="96"/>
  <c r="A15" i="100"/>
  <c r="A15" i="94"/>
  <c r="A15" i="96"/>
  <c r="A14" i="94"/>
  <c r="I14" i="95"/>
  <c r="I14" i="96"/>
  <c r="A14" i="98"/>
  <c r="A14" i="100"/>
  <c r="A14" i="101"/>
  <c r="I14" i="94"/>
  <c r="A14" i="95"/>
  <c r="A14" i="96"/>
  <c r="A14" i="97"/>
  <c r="A14" i="99"/>
  <c r="D1" i="90"/>
  <c r="B588" i="90" l="1"/>
  <c r="B589" i="90"/>
  <c r="E26" i="80" s="1"/>
  <c r="D9" i="107"/>
  <c r="B16" i="107"/>
  <c r="F9" i="107"/>
  <c r="D14" i="107"/>
  <c r="C14" i="107"/>
  <c r="F14" i="107"/>
  <c r="B172" i="90"/>
  <c r="B587" i="90"/>
  <c r="Q5" i="91" s="1"/>
  <c r="K1" i="103" s="1"/>
  <c r="D10" i="90"/>
  <c r="D13" i="90"/>
  <c r="B242" i="90"/>
  <c r="B586" i="90"/>
  <c r="X5" i="89" s="1"/>
  <c r="B585" i="90"/>
  <c r="E30" i="80" s="1"/>
  <c r="E11" i="107"/>
  <c r="B11" i="107"/>
  <c r="C11" i="107"/>
  <c r="F11" i="107"/>
  <c r="F13" i="108"/>
  <c r="G13" i="108"/>
  <c r="B13" i="108"/>
  <c r="D13" i="108"/>
  <c r="C13" i="108"/>
  <c r="E13" i="108"/>
  <c r="B10" i="108"/>
  <c r="C10" i="108"/>
  <c r="D10" i="108"/>
  <c r="E10" i="108"/>
  <c r="F10" i="108"/>
  <c r="G10" i="108"/>
  <c r="J12" i="107"/>
  <c r="N12" i="107"/>
  <c r="O12" i="107"/>
  <c r="K12" i="107"/>
  <c r="M12" i="107"/>
  <c r="L12" i="107"/>
  <c r="E24" i="107"/>
  <c r="F24" i="107"/>
  <c r="B24" i="107"/>
  <c r="C24" i="107"/>
  <c r="D24" i="107"/>
  <c r="G24" i="107"/>
  <c r="B25" i="107"/>
  <c r="C25" i="107"/>
  <c r="D25" i="107"/>
  <c r="E25" i="107"/>
  <c r="F25" i="107"/>
  <c r="G25" i="107"/>
  <c r="G26" i="107"/>
  <c r="E26" i="107"/>
  <c r="B26" i="107"/>
  <c r="C26" i="107"/>
  <c r="D26" i="107"/>
  <c r="F26" i="107"/>
  <c r="J10" i="107"/>
  <c r="K10" i="107"/>
  <c r="L10" i="107"/>
  <c r="N10" i="107"/>
  <c r="O10" i="107"/>
  <c r="M10" i="107"/>
  <c r="L12" i="108"/>
  <c r="K12" i="108"/>
  <c r="J12" i="108"/>
  <c r="O12" i="108"/>
  <c r="M12" i="108"/>
  <c r="N12" i="108"/>
  <c r="F11" i="108"/>
  <c r="D11" i="108"/>
  <c r="E11" i="108"/>
  <c r="G11" i="108"/>
  <c r="B11" i="108"/>
  <c r="C11" i="108"/>
  <c r="B22" i="108"/>
  <c r="C22" i="108"/>
  <c r="D22" i="108"/>
  <c r="E22" i="108"/>
  <c r="F22" i="108"/>
  <c r="G22" i="108"/>
  <c r="B12" i="108"/>
  <c r="C12" i="108"/>
  <c r="D12" i="108"/>
  <c r="E12" i="108"/>
  <c r="F12" i="108"/>
  <c r="G12" i="108"/>
  <c r="E23" i="108"/>
  <c r="G23" i="108"/>
  <c r="C23" i="108"/>
  <c r="F23" i="108"/>
  <c r="B23" i="108"/>
  <c r="D23" i="108"/>
  <c r="B23" i="107"/>
  <c r="C23" i="107"/>
  <c r="D23" i="107"/>
  <c r="E23" i="107"/>
  <c r="F23" i="107"/>
  <c r="G23" i="107"/>
  <c r="E12" i="107"/>
  <c r="B29" i="107"/>
  <c r="C29" i="107"/>
  <c r="D29" i="107"/>
  <c r="E29" i="107"/>
  <c r="F29" i="107"/>
  <c r="G29" i="107"/>
  <c r="B12" i="107"/>
  <c r="B26" i="108"/>
  <c r="C26" i="108"/>
  <c r="D26" i="108"/>
  <c r="E26" i="108"/>
  <c r="F26" i="108"/>
  <c r="G26" i="108"/>
  <c r="E21" i="108"/>
  <c r="C21" i="108"/>
  <c r="F21" i="108"/>
  <c r="G21" i="108"/>
  <c r="D21" i="108"/>
  <c r="B21" i="108"/>
  <c r="J16" i="107"/>
  <c r="M16" i="107"/>
  <c r="N16" i="107"/>
  <c r="K16" i="107"/>
  <c r="L16" i="107"/>
  <c r="O16" i="107"/>
  <c r="G28" i="107"/>
  <c r="C28" i="107"/>
  <c r="B28" i="107"/>
  <c r="F28" i="107"/>
  <c r="E28" i="107"/>
  <c r="D28" i="107"/>
  <c r="C12" i="107"/>
  <c r="B27" i="107"/>
  <c r="C27" i="107"/>
  <c r="D27" i="107"/>
  <c r="E27" i="107"/>
  <c r="F27" i="107"/>
  <c r="G27" i="107"/>
  <c r="C9" i="108"/>
  <c r="B9" i="108"/>
  <c r="F9" i="108"/>
  <c r="D9" i="108"/>
  <c r="E9" i="108"/>
  <c r="G9" i="108"/>
  <c r="J16" i="108"/>
  <c r="K16" i="108"/>
  <c r="M16" i="108"/>
  <c r="N16" i="108"/>
  <c r="O16" i="108"/>
  <c r="L16" i="108"/>
  <c r="M15" i="108"/>
  <c r="O15" i="108"/>
  <c r="N15" i="108"/>
  <c r="K15" i="108"/>
  <c r="J15" i="108"/>
  <c r="L15" i="108"/>
  <c r="F12" i="107"/>
  <c r="J14" i="107"/>
  <c r="K14" i="107"/>
  <c r="N14" i="107"/>
  <c r="O14" i="107"/>
  <c r="L14" i="107"/>
  <c r="M14" i="107"/>
  <c r="O9" i="107"/>
  <c r="K9" i="107"/>
  <c r="N9" i="107"/>
  <c r="M9" i="107"/>
  <c r="L9" i="107"/>
  <c r="J9" i="107"/>
  <c r="B28" i="108"/>
  <c r="C28" i="108"/>
  <c r="D28" i="108"/>
  <c r="E28" i="108"/>
  <c r="F28" i="108"/>
  <c r="G28" i="108"/>
  <c r="L15" i="107"/>
  <c r="O15" i="107"/>
  <c r="J15" i="107"/>
  <c r="M15" i="107"/>
  <c r="N15" i="107"/>
  <c r="K15" i="107"/>
  <c r="F25" i="108"/>
  <c r="G25" i="108"/>
  <c r="D25" i="108"/>
  <c r="B25" i="108"/>
  <c r="C25" i="108"/>
  <c r="E25" i="108"/>
  <c r="D12" i="107"/>
  <c r="D11" i="107"/>
  <c r="B14" i="108"/>
  <c r="C14" i="108"/>
  <c r="D14" i="108"/>
  <c r="E14" i="108"/>
  <c r="F14" i="108"/>
  <c r="G14" i="108"/>
  <c r="E22" i="107"/>
  <c r="C22" i="107"/>
  <c r="F22" i="107"/>
  <c r="G22" i="107"/>
  <c r="D22" i="107"/>
  <c r="B22" i="107"/>
  <c r="B16" i="108"/>
  <c r="C16" i="108"/>
  <c r="D16" i="108"/>
  <c r="E16" i="108"/>
  <c r="F16" i="108"/>
  <c r="G16" i="108"/>
  <c r="F15" i="108"/>
  <c r="E15" i="108"/>
  <c r="G15" i="108"/>
  <c r="B15" i="108"/>
  <c r="C15" i="108"/>
  <c r="D15" i="108"/>
  <c r="M11" i="108"/>
  <c r="L11" i="108"/>
  <c r="O11" i="108"/>
  <c r="K11" i="108"/>
  <c r="J11" i="108"/>
  <c r="N11" i="108"/>
  <c r="E27" i="108"/>
  <c r="B27" i="108"/>
  <c r="C27" i="108"/>
  <c r="F27" i="108"/>
  <c r="D27" i="108"/>
  <c r="G27" i="108"/>
  <c r="L13" i="107"/>
  <c r="M13" i="107"/>
  <c r="J13" i="107"/>
  <c r="K13" i="107"/>
  <c r="O13" i="107"/>
  <c r="N13" i="107"/>
  <c r="B24" i="108"/>
  <c r="C24" i="108"/>
  <c r="D24" i="108"/>
  <c r="E24" i="108"/>
  <c r="F24" i="108"/>
  <c r="G24" i="108"/>
  <c r="J11" i="107"/>
  <c r="M11" i="107"/>
  <c r="N11" i="107"/>
  <c r="L11" i="107"/>
  <c r="K11" i="107"/>
  <c r="O11" i="107"/>
  <c r="J10" i="108"/>
  <c r="K10" i="108"/>
  <c r="L10" i="108"/>
  <c r="M10" i="108"/>
  <c r="N10" i="108"/>
  <c r="O10" i="108"/>
  <c r="M13" i="108"/>
  <c r="K13" i="108"/>
  <c r="N13" i="108"/>
  <c r="O13" i="108"/>
  <c r="L13" i="108"/>
  <c r="J13" i="108"/>
  <c r="L9" i="108"/>
  <c r="K9" i="108"/>
  <c r="J9" i="108"/>
  <c r="M9" i="108"/>
  <c r="N9" i="108"/>
  <c r="O9" i="108"/>
  <c r="J14" i="108"/>
  <c r="K14" i="108"/>
  <c r="L14" i="108"/>
  <c r="M14" i="108"/>
  <c r="O14" i="108"/>
  <c r="N14" i="108"/>
  <c r="B210" i="90"/>
  <c r="B173" i="90"/>
  <c r="F10" i="107"/>
  <c r="B10" i="107"/>
  <c r="D10" i="107"/>
  <c r="E10" i="107"/>
  <c r="C10" i="107"/>
  <c r="C74" i="90"/>
  <c r="B458" i="90"/>
  <c r="B584" i="90"/>
  <c r="T10" i="91" s="1"/>
  <c r="D13" i="107"/>
  <c r="F13" i="107"/>
  <c r="E13" i="107"/>
  <c r="C13" i="107"/>
  <c r="G13" i="107"/>
  <c r="D10" i="102"/>
  <c r="G10" i="102"/>
  <c r="G13" i="102"/>
  <c r="G12" i="102"/>
  <c r="D12" i="102"/>
  <c r="C12" i="102"/>
  <c r="B14" i="102"/>
  <c r="E14" i="102"/>
  <c r="F14" i="102"/>
  <c r="C15" i="99"/>
  <c r="D14" i="102"/>
  <c r="C14" i="102"/>
  <c r="C10" i="102"/>
  <c r="E11" i="102"/>
  <c r="B11" i="102"/>
  <c r="B13" i="102"/>
  <c r="F11" i="102"/>
  <c r="D15" i="99"/>
  <c r="E13" i="102"/>
  <c r="C13" i="102"/>
  <c r="F13" i="102"/>
  <c r="D11" i="102"/>
  <c r="G11" i="102"/>
  <c r="G15" i="99"/>
  <c r="J15" i="93"/>
  <c r="M15" i="93"/>
  <c r="O15" i="93"/>
  <c r="K15" i="93"/>
  <c r="L15" i="93"/>
  <c r="N15" i="93"/>
  <c r="D16" i="98"/>
  <c r="L14" i="93"/>
  <c r="M14" i="93"/>
  <c r="K14" i="93"/>
  <c r="O14" i="93"/>
  <c r="N14" i="93"/>
  <c r="J14" i="93"/>
  <c r="C16" i="98"/>
  <c r="G10" i="93"/>
  <c r="E10" i="93"/>
  <c r="F10" i="93"/>
  <c r="B10" i="93"/>
  <c r="C10" i="93"/>
  <c r="D10" i="93"/>
  <c r="D14" i="93"/>
  <c r="E14" i="93"/>
  <c r="G14" i="93"/>
  <c r="F14" i="93"/>
  <c r="B14" i="93"/>
  <c r="C14" i="93"/>
  <c r="K12" i="93"/>
  <c r="L12" i="93"/>
  <c r="J12" i="93"/>
  <c r="N12" i="93"/>
  <c r="O12" i="93"/>
  <c r="M12" i="93"/>
  <c r="J10" i="93"/>
  <c r="K10" i="93"/>
  <c r="M10" i="93"/>
  <c r="O10" i="93"/>
  <c r="N10" i="93"/>
  <c r="L10" i="93"/>
  <c r="G16" i="98"/>
  <c r="N16" i="93"/>
  <c r="O16" i="93"/>
  <c r="M16" i="93"/>
  <c r="L16" i="93"/>
  <c r="K16" i="93"/>
  <c r="J16" i="93"/>
  <c r="B16" i="98"/>
  <c r="F16" i="98"/>
  <c r="B12" i="102"/>
  <c r="B15" i="99"/>
  <c r="B10" i="102"/>
  <c r="C11" i="93"/>
  <c r="F11" i="93"/>
  <c r="G11" i="93"/>
  <c r="E11" i="93"/>
  <c r="B11" i="93"/>
  <c r="D11" i="93"/>
  <c r="M13" i="93"/>
  <c r="L13" i="93"/>
  <c r="K13" i="93"/>
  <c r="O13" i="93"/>
  <c r="N13" i="93"/>
  <c r="J13" i="93"/>
  <c r="B15" i="93"/>
  <c r="G15" i="93"/>
  <c r="C15" i="93"/>
  <c r="F15" i="93"/>
  <c r="D15" i="93"/>
  <c r="E15" i="93"/>
  <c r="E12" i="102"/>
  <c r="E15" i="99"/>
  <c r="E10" i="102"/>
  <c r="K11" i="93"/>
  <c r="N11" i="93"/>
  <c r="J11" i="93"/>
  <c r="M11" i="93"/>
  <c r="O11" i="93"/>
  <c r="L11" i="93"/>
  <c r="D13" i="93"/>
  <c r="F13" i="93"/>
  <c r="G13" i="93"/>
  <c r="B13" i="93"/>
  <c r="C13" i="93"/>
  <c r="E13" i="93"/>
  <c r="D16" i="93"/>
  <c r="G16" i="93"/>
  <c r="C16" i="93"/>
  <c r="E16" i="93"/>
  <c r="B16" i="93"/>
  <c r="F16" i="93"/>
  <c r="F12" i="93"/>
  <c r="G12" i="93"/>
  <c r="B12" i="93"/>
  <c r="E12" i="93"/>
  <c r="D12" i="93"/>
  <c r="C12" i="93"/>
  <c r="G13" i="99"/>
  <c r="E13" i="99"/>
  <c r="C13" i="99"/>
  <c r="F13" i="99"/>
  <c r="D13" i="99"/>
  <c r="B13" i="99"/>
  <c r="O12" i="94"/>
  <c r="N12" i="94"/>
  <c r="M12" i="94"/>
  <c r="L12" i="94"/>
  <c r="K12" i="94"/>
  <c r="J12" i="94"/>
  <c r="L10" i="94"/>
  <c r="O10" i="94"/>
  <c r="N10" i="94"/>
  <c r="M10" i="94"/>
  <c r="K10" i="94"/>
  <c r="J10" i="94"/>
  <c r="B14" i="97"/>
  <c r="G14" i="97"/>
  <c r="E14" i="97"/>
  <c r="F14" i="97"/>
  <c r="D14" i="97"/>
  <c r="C14" i="97"/>
  <c r="B10" i="95"/>
  <c r="D10" i="95"/>
  <c r="C10" i="95"/>
  <c r="G10" i="95"/>
  <c r="F10" i="95"/>
  <c r="E10" i="95"/>
  <c r="B10" i="100"/>
  <c r="G12" i="98"/>
  <c r="F12" i="98"/>
  <c r="E12" i="98"/>
  <c r="D12" i="98"/>
  <c r="C12" i="98"/>
  <c r="B12" i="98"/>
  <c r="B15" i="95"/>
  <c r="G15" i="95"/>
  <c r="E15" i="95"/>
  <c r="D15" i="95"/>
  <c r="F15" i="95"/>
  <c r="C15" i="95"/>
  <c r="G13" i="97"/>
  <c r="E13" i="97"/>
  <c r="F13" i="97"/>
  <c r="D13" i="97"/>
  <c r="C13" i="97"/>
  <c r="B13" i="97"/>
  <c r="B14" i="95"/>
  <c r="D14" i="95"/>
  <c r="C14" i="95"/>
  <c r="G14" i="95"/>
  <c r="E14" i="95"/>
  <c r="F14" i="95"/>
  <c r="B12" i="100"/>
  <c r="B12" i="99"/>
  <c r="F12" i="99"/>
  <c r="E12" i="99"/>
  <c r="C12" i="99"/>
  <c r="D12" i="99"/>
  <c r="G12" i="99"/>
  <c r="B16" i="101"/>
  <c r="G16" i="101"/>
  <c r="F16" i="101"/>
  <c r="E16" i="101"/>
  <c r="D16" i="101"/>
  <c r="C16" i="101"/>
  <c r="B11" i="98"/>
  <c r="F11" i="98"/>
  <c r="E11" i="98"/>
  <c r="G11" i="98"/>
  <c r="D11" i="98"/>
  <c r="C11" i="98"/>
  <c r="B16" i="99"/>
  <c r="F16" i="99"/>
  <c r="C16" i="99"/>
  <c r="G16" i="99"/>
  <c r="E16" i="99"/>
  <c r="D16" i="99"/>
  <c r="B15" i="102"/>
  <c r="G15" i="102"/>
  <c r="F15" i="102"/>
  <c r="C15" i="102"/>
  <c r="E15" i="102"/>
  <c r="D15" i="102"/>
  <c r="B13" i="98"/>
  <c r="G13" i="98"/>
  <c r="E13" i="98"/>
  <c r="C13" i="98"/>
  <c r="F13" i="98"/>
  <c r="D13" i="98"/>
  <c r="L16" i="94"/>
  <c r="O16" i="94"/>
  <c r="N16" i="94"/>
  <c r="M16" i="94"/>
  <c r="K16" i="94"/>
  <c r="J16" i="94"/>
  <c r="B10" i="101"/>
  <c r="F10" i="101"/>
  <c r="E10" i="101"/>
  <c r="C10" i="101"/>
  <c r="D10" i="101"/>
  <c r="G10" i="101"/>
  <c r="O15" i="96"/>
  <c r="L15" i="96"/>
  <c r="N15" i="96"/>
  <c r="M15" i="96"/>
  <c r="J15" i="96"/>
  <c r="K15" i="96"/>
  <c r="B10" i="97"/>
  <c r="G10" i="97"/>
  <c r="F10" i="97"/>
  <c r="E10" i="97"/>
  <c r="D10" i="97"/>
  <c r="C10" i="97"/>
  <c r="D10" i="94"/>
  <c r="G10" i="94"/>
  <c r="C10" i="94"/>
  <c r="E10" i="94"/>
  <c r="F10" i="94"/>
  <c r="B10" i="94"/>
  <c r="O14" i="94"/>
  <c r="M14" i="94"/>
  <c r="L14" i="94"/>
  <c r="N14" i="94"/>
  <c r="K14" i="94"/>
  <c r="J14" i="94"/>
  <c r="B10" i="99"/>
  <c r="F10" i="99"/>
  <c r="G10" i="99"/>
  <c r="D10" i="99"/>
  <c r="C10" i="99"/>
  <c r="E10" i="99"/>
  <c r="O11" i="96"/>
  <c r="M11" i="96"/>
  <c r="L11" i="96"/>
  <c r="N11" i="96"/>
  <c r="K11" i="96"/>
  <c r="J11" i="96"/>
  <c r="P15" i="95"/>
  <c r="L15" i="95"/>
  <c r="N15" i="95"/>
  <c r="M15" i="95"/>
  <c r="K15" i="95"/>
  <c r="J15" i="95"/>
  <c r="B14" i="100"/>
  <c r="B10" i="96"/>
  <c r="E10" i="96"/>
  <c r="D10" i="96"/>
  <c r="G10" i="96"/>
  <c r="F10" i="96"/>
  <c r="C10" i="96"/>
  <c r="B11" i="95"/>
  <c r="E11" i="95"/>
  <c r="F11" i="95"/>
  <c r="D11" i="95"/>
  <c r="G11" i="95"/>
  <c r="C11" i="95"/>
  <c r="B16" i="95"/>
  <c r="F16" i="95"/>
  <c r="E16" i="95"/>
  <c r="G16" i="95"/>
  <c r="D16" i="95"/>
  <c r="C16" i="95"/>
  <c r="G11" i="97"/>
  <c r="E11" i="97"/>
  <c r="D11" i="97"/>
  <c r="F11" i="97"/>
  <c r="C11" i="97"/>
  <c r="B11" i="97"/>
  <c r="L14" i="96"/>
  <c r="O14" i="96"/>
  <c r="M14" i="96"/>
  <c r="N14" i="96"/>
  <c r="J14" i="96"/>
  <c r="K14" i="96"/>
  <c r="B13" i="100"/>
  <c r="P14" i="95"/>
  <c r="N14" i="95"/>
  <c r="M14" i="95"/>
  <c r="L14" i="95"/>
  <c r="J14" i="95"/>
  <c r="K14" i="95"/>
  <c r="B11" i="94"/>
  <c r="C11" i="94"/>
  <c r="D11" i="94"/>
  <c r="E11" i="94"/>
  <c r="G11" i="94"/>
  <c r="F11" i="94"/>
  <c r="B16" i="96"/>
  <c r="E16" i="96"/>
  <c r="G16" i="96"/>
  <c r="D16" i="96"/>
  <c r="C16" i="96"/>
  <c r="F16" i="96"/>
  <c r="B16" i="94"/>
  <c r="C16" i="94"/>
  <c r="G16" i="94"/>
  <c r="E16" i="94"/>
  <c r="F16" i="94"/>
  <c r="D16" i="94"/>
  <c r="J13" i="94"/>
  <c r="O13" i="94"/>
  <c r="N13" i="94"/>
  <c r="M13" i="94"/>
  <c r="K13" i="94"/>
  <c r="L13" i="94"/>
  <c r="G11" i="99"/>
  <c r="F11" i="99"/>
  <c r="E11" i="99"/>
  <c r="D11" i="99"/>
  <c r="C11" i="99"/>
  <c r="B11" i="99"/>
  <c r="D14" i="94"/>
  <c r="G14" i="94"/>
  <c r="F14" i="94"/>
  <c r="E14" i="94"/>
  <c r="B14" i="94"/>
  <c r="C14" i="94"/>
  <c r="G13" i="101"/>
  <c r="E13" i="101"/>
  <c r="D13" i="101"/>
  <c r="C13" i="101"/>
  <c r="F13" i="101"/>
  <c r="B13" i="101"/>
  <c r="B11" i="96"/>
  <c r="D11" i="96"/>
  <c r="F11" i="96"/>
  <c r="C11" i="96"/>
  <c r="G11" i="96"/>
  <c r="E11" i="96"/>
  <c r="G10" i="98"/>
  <c r="E10" i="98"/>
  <c r="F10" i="98"/>
  <c r="D10" i="98"/>
  <c r="C10" i="98"/>
  <c r="B10" i="98"/>
  <c r="B16" i="100"/>
  <c r="B13" i="96"/>
  <c r="G13" i="96"/>
  <c r="F13" i="96"/>
  <c r="C13" i="96"/>
  <c r="E13" i="96"/>
  <c r="D13" i="96"/>
  <c r="B16" i="97"/>
  <c r="E16" i="97"/>
  <c r="C16" i="97"/>
  <c r="G16" i="97"/>
  <c r="F16" i="97"/>
  <c r="D16" i="97"/>
  <c r="B12" i="101"/>
  <c r="C12" i="101"/>
  <c r="E12" i="101"/>
  <c r="G12" i="101"/>
  <c r="F12" i="101"/>
  <c r="D12" i="101"/>
  <c r="O12" i="96"/>
  <c r="N12" i="96"/>
  <c r="M12" i="96"/>
  <c r="L12" i="96"/>
  <c r="K12" i="96"/>
  <c r="J12" i="96"/>
  <c r="B15" i="96"/>
  <c r="F15" i="96"/>
  <c r="D15" i="96"/>
  <c r="G15" i="96"/>
  <c r="C15" i="96"/>
  <c r="E15" i="96"/>
  <c r="B11" i="100"/>
  <c r="B13" i="94"/>
  <c r="E13" i="94"/>
  <c r="F13" i="94"/>
  <c r="G13" i="94"/>
  <c r="D13" i="94"/>
  <c r="C13" i="94"/>
  <c r="B15" i="98"/>
  <c r="F15" i="98"/>
  <c r="C15" i="98"/>
  <c r="E15" i="98"/>
  <c r="G15" i="98"/>
  <c r="D15" i="98"/>
  <c r="O10" i="96"/>
  <c r="N10" i="96"/>
  <c r="M10" i="96"/>
  <c r="L10" i="96"/>
  <c r="J10" i="96"/>
  <c r="K10" i="96"/>
  <c r="B12" i="95"/>
  <c r="G12" i="95"/>
  <c r="D12" i="95"/>
  <c r="C12" i="95"/>
  <c r="F12" i="95"/>
  <c r="E12" i="95"/>
  <c r="B15" i="100"/>
  <c r="B14" i="96"/>
  <c r="G14" i="96"/>
  <c r="F14" i="96"/>
  <c r="D14" i="96"/>
  <c r="E14" i="96"/>
  <c r="C14" i="96"/>
  <c r="G15" i="101"/>
  <c r="D15" i="101"/>
  <c r="F15" i="101"/>
  <c r="E15" i="101"/>
  <c r="C15" i="101"/>
  <c r="B15" i="101"/>
  <c r="O13" i="96"/>
  <c r="M13" i="96"/>
  <c r="N13" i="96"/>
  <c r="L13" i="96"/>
  <c r="K13" i="96"/>
  <c r="J13" i="96"/>
  <c r="G16" i="102"/>
  <c r="D16" i="102"/>
  <c r="F16" i="102"/>
  <c r="C16" i="102"/>
  <c r="E16" i="102"/>
  <c r="B16" i="102"/>
  <c r="J15" i="94"/>
  <c r="O15" i="94"/>
  <c r="N15" i="94"/>
  <c r="K15" i="94"/>
  <c r="L15" i="94"/>
  <c r="M15" i="94"/>
  <c r="B12" i="96"/>
  <c r="E12" i="96"/>
  <c r="D12" i="96"/>
  <c r="C12" i="96"/>
  <c r="G12" i="96"/>
  <c r="F12" i="96"/>
  <c r="D15" i="97"/>
  <c r="G15" i="97"/>
  <c r="F15" i="97"/>
  <c r="E15" i="97"/>
  <c r="B15" i="97"/>
  <c r="C15" i="97"/>
  <c r="P10" i="95"/>
  <c r="M10" i="95"/>
  <c r="N10" i="95"/>
  <c r="L10" i="95"/>
  <c r="K10" i="95"/>
  <c r="J10" i="95"/>
  <c r="B14" i="101"/>
  <c r="F14" i="101"/>
  <c r="C14" i="101"/>
  <c r="G14" i="101"/>
  <c r="E14" i="101"/>
  <c r="D14" i="101"/>
  <c r="L16" i="95"/>
  <c r="P16" i="95"/>
  <c r="M16" i="95"/>
  <c r="N16" i="95"/>
  <c r="J16" i="95"/>
  <c r="K16" i="95"/>
  <c r="O16" i="96"/>
  <c r="M16" i="96"/>
  <c r="N16" i="96"/>
  <c r="L16" i="96"/>
  <c r="J16" i="96"/>
  <c r="K16" i="96"/>
  <c r="C11" i="101"/>
  <c r="G11" i="101"/>
  <c r="F11" i="101"/>
  <c r="E11" i="101"/>
  <c r="D11" i="101"/>
  <c r="B11" i="101"/>
  <c r="D14" i="98"/>
  <c r="C14" i="98"/>
  <c r="G14" i="98"/>
  <c r="E14" i="98"/>
  <c r="F14" i="98"/>
  <c r="B14" i="98"/>
  <c r="B13" i="95"/>
  <c r="C13" i="95"/>
  <c r="E13" i="95"/>
  <c r="G13" i="95"/>
  <c r="F13" i="95"/>
  <c r="D13" i="95"/>
  <c r="J11" i="94"/>
  <c r="O11" i="94"/>
  <c r="K11" i="94"/>
  <c r="N11" i="94"/>
  <c r="M11" i="94"/>
  <c r="L11" i="94"/>
  <c r="B14" i="99"/>
  <c r="D14" i="99"/>
  <c r="C14" i="99"/>
  <c r="E14" i="99"/>
  <c r="G14" i="99"/>
  <c r="F14" i="99"/>
  <c r="B15" i="94"/>
  <c r="E15" i="94"/>
  <c r="C15" i="94"/>
  <c r="D15" i="94"/>
  <c r="F15" i="94"/>
  <c r="G15" i="94"/>
  <c r="L11" i="95"/>
  <c r="P11" i="95"/>
  <c r="N11" i="95"/>
  <c r="M11" i="95"/>
  <c r="K11" i="95"/>
  <c r="J11" i="95"/>
  <c r="L13" i="95"/>
  <c r="P13" i="95"/>
  <c r="M13" i="95"/>
  <c r="N13" i="95"/>
  <c r="K13" i="95"/>
  <c r="J13" i="95"/>
  <c r="B12" i="97"/>
  <c r="C12" i="97"/>
  <c r="G12" i="97"/>
  <c r="F12" i="97"/>
  <c r="D12" i="97"/>
  <c r="E12" i="97"/>
  <c r="P12" i="95"/>
  <c r="M12" i="95"/>
  <c r="N12" i="95"/>
  <c r="L12" i="95"/>
  <c r="K12" i="95"/>
  <c r="J12" i="95"/>
  <c r="F12" i="94"/>
  <c r="B12" i="94"/>
  <c r="C12" i="94"/>
  <c r="G12" i="94"/>
  <c r="D12" i="94"/>
  <c r="E12" i="94"/>
  <c r="B9" i="101"/>
  <c r="F9" i="101"/>
  <c r="D9" i="101"/>
  <c r="G9" i="101"/>
  <c r="E9" i="101"/>
  <c r="C9" i="101"/>
  <c r="B9" i="95"/>
  <c r="D9" i="95"/>
  <c r="F9" i="95"/>
  <c r="C9" i="95"/>
  <c r="E9" i="95"/>
  <c r="G9" i="95"/>
  <c r="B9" i="94"/>
  <c r="F9" i="94"/>
  <c r="G9" i="94"/>
  <c r="C9" i="94"/>
  <c r="D9" i="94"/>
  <c r="E9" i="94"/>
  <c r="B9" i="102"/>
  <c r="C9" i="102"/>
  <c r="G9" i="102"/>
  <c r="E9" i="102"/>
  <c r="D9" i="102"/>
  <c r="F9" i="102"/>
  <c r="B9" i="100"/>
  <c r="B9" i="97"/>
  <c r="F9" i="97"/>
  <c r="D9" i="97"/>
  <c r="C9" i="97"/>
  <c r="G9" i="97"/>
  <c r="E9" i="97"/>
  <c r="P9" i="95"/>
  <c r="N9" i="95"/>
  <c r="K9" i="95"/>
  <c r="M9" i="95"/>
  <c r="J9" i="95"/>
  <c r="L9" i="95"/>
  <c r="M9" i="93"/>
  <c r="L9" i="93"/>
  <c r="O9" i="93"/>
  <c r="K9" i="93"/>
  <c r="J9" i="93"/>
  <c r="N9" i="93"/>
  <c r="J9" i="94"/>
  <c r="O9" i="94"/>
  <c r="M9" i="94"/>
  <c r="L9" i="94"/>
  <c r="K9" i="94"/>
  <c r="N9" i="94"/>
  <c r="B9" i="99"/>
  <c r="C9" i="99"/>
  <c r="G9" i="99"/>
  <c r="E9" i="99"/>
  <c r="F9" i="99"/>
  <c r="D9" i="99"/>
  <c r="O9" i="96"/>
  <c r="K9" i="96"/>
  <c r="N9" i="96"/>
  <c r="M9" i="96"/>
  <c r="L9" i="96"/>
  <c r="J9" i="96"/>
  <c r="B9" i="96"/>
  <c r="G9" i="96"/>
  <c r="E9" i="96"/>
  <c r="F9" i="96"/>
  <c r="D9" i="96"/>
  <c r="C9" i="96"/>
  <c r="B9" i="98"/>
  <c r="D9" i="98"/>
  <c r="G9" i="98"/>
  <c r="F9" i="98"/>
  <c r="E9" i="98"/>
  <c r="C9" i="98"/>
  <c r="C9" i="93"/>
  <c r="F9" i="93"/>
  <c r="E9" i="93"/>
  <c r="B9" i="93"/>
  <c r="G9" i="93"/>
  <c r="D9" i="93"/>
  <c r="C17" i="90"/>
  <c r="D83" i="90"/>
  <c r="C14" i="90"/>
  <c r="C73" i="90"/>
  <c r="D84" i="90"/>
  <c r="D88" i="90"/>
  <c r="D17" i="90"/>
  <c r="D107" i="90"/>
  <c r="B32" i="90"/>
  <c r="C108" i="90"/>
  <c r="B35" i="90"/>
  <c r="C60" i="90" s="1"/>
  <c r="C112" i="90"/>
  <c r="D35" i="90"/>
  <c r="B113" i="90"/>
  <c r="B89" i="90"/>
  <c r="D31" i="90"/>
  <c r="D39" i="90"/>
  <c r="B117" i="90"/>
  <c r="C21" i="90"/>
  <c r="C10" i="90"/>
  <c r="B40" i="90"/>
  <c r="D117" i="90"/>
  <c r="B124" i="90"/>
  <c r="C44" i="90"/>
  <c r="C24" i="90"/>
  <c r="B49" i="90"/>
  <c r="B98" i="90"/>
  <c r="B132" i="90"/>
  <c r="B21" i="90"/>
  <c r="B94" i="90"/>
  <c r="B25" i="90"/>
  <c r="D49" i="90"/>
  <c r="B99" i="90"/>
  <c r="D133" i="90"/>
  <c r="D93" i="90"/>
  <c r="B7" i="90"/>
  <c r="B28" i="90"/>
  <c r="C54" i="90"/>
  <c r="B103" i="90"/>
  <c r="D141" i="90"/>
  <c r="B123" i="90"/>
  <c r="B45" i="90"/>
  <c r="C7" i="90"/>
  <c r="C28" i="90"/>
  <c r="B55" i="90"/>
  <c r="D68" i="90" s="1"/>
  <c r="C103" i="90"/>
  <c r="D142" i="90"/>
  <c r="B259" i="90"/>
  <c r="B201" i="90"/>
  <c r="C8" i="90"/>
  <c r="B12" i="90"/>
  <c r="D15" i="90"/>
  <c r="B19" i="90"/>
  <c r="D22" i="90"/>
  <c r="C26" i="90"/>
  <c r="D29" i="90"/>
  <c r="C33" i="90"/>
  <c r="C37" i="90"/>
  <c r="D41" i="90"/>
  <c r="D46" i="90"/>
  <c r="D51" i="90"/>
  <c r="B61" i="90"/>
  <c r="D79" i="90"/>
  <c r="C86" i="90"/>
  <c r="B91" i="90"/>
  <c r="D95" i="90"/>
  <c r="D100" i="90"/>
  <c r="B105" i="90"/>
  <c r="B110" i="90"/>
  <c r="B115" i="90"/>
  <c r="C119" i="90"/>
  <c r="B128" i="90"/>
  <c r="C137" i="90"/>
  <c r="B156" i="90"/>
  <c r="B184" i="90"/>
  <c r="B222" i="90"/>
  <c r="E27" i="80" s="1"/>
  <c r="B318" i="90"/>
  <c r="B6" i="90"/>
  <c r="B9" i="90"/>
  <c r="C12" i="90"/>
  <c r="B16" i="90"/>
  <c r="D19" i="90"/>
  <c r="B23" i="90"/>
  <c r="D26" i="90"/>
  <c r="C30" i="90"/>
  <c r="D33" i="90"/>
  <c r="D37" i="90"/>
  <c r="D42" i="90"/>
  <c r="B47" i="90"/>
  <c r="B52" i="90"/>
  <c r="B64" i="90"/>
  <c r="B80" i="90"/>
  <c r="B87" i="90"/>
  <c r="D91" i="90"/>
  <c r="C96" i="90"/>
  <c r="B101" i="90"/>
  <c r="B106" i="90"/>
  <c r="C110" i="90"/>
  <c r="C115" i="90"/>
  <c r="C120" i="90"/>
  <c r="C128" i="90"/>
  <c r="D138" i="90"/>
  <c r="B160" i="90"/>
  <c r="B189" i="90"/>
  <c r="B226" i="90"/>
  <c r="E17" i="80" s="1"/>
  <c r="B362" i="90"/>
  <c r="B244" i="90"/>
  <c r="B415" i="90"/>
  <c r="B281" i="90"/>
  <c r="B441" i="90"/>
  <c r="B341" i="90"/>
  <c r="B463" i="90"/>
  <c r="B298" i="90"/>
  <c r="B387" i="90"/>
  <c r="B266" i="90"/>
  <c r="B286" i="90"/>
  <c r="B302" i="90"/>
  <c r="B323" i="90"/>
  <c r="B345" i="90"/>
  <c r="B371" i="90"/>
  <c r="B398" i="90"/>
  <c r="B419" i="90"/>
  <c r="B446" i="90"/>
  <c r="B493" i="90"/>
  <c r="C6" i="90"/>
  <c r="D7" i="90"/>
  <c r="C9" i="90"/>
  <c r="B11" i="90"/>
  <c r="B13" i="90"/>
  <c r="D14" i="90"/>
  <c r="C16" i="90"/>
  <c r="C18" i="90"/>
  <c r="B20" i="90"/>
  <c r="D21" i="90"/>
  <c r="D23" i="90"/>
  <c r="C25" i="90"/>
  <c r="B27" i="90"/>
  <c r="B29" i="90"/>
  <c r="D63" i="90" s="1"/>
  <c r="D30" i="90"/>
  <c r="C32" i="90"/>
  <c r="C34" i="90"/>
  <c r="B36" i="90"/>
  <c r="D61" i="90" s="1"/>
  <c r="C38" i="90"/>
  <c r="B41" i="90"/>
  <c r="B43" i="90"/>
  <c r="C45" i="90"/>
  <c r="B48" i="90"/>
  <c r="C50" i="90"/>
  <c r="C52" i="90"/>
  <c r="D55" i="90"/>
  <c r="B65" i="90"/>
  <c r="M546" i="90" s="1"/>
  <c r="B546" i="90" s="1"/>
  <c r="C76" i="90"/>
  <c r="B83" i="90"/>
  <c r="B85" i="90"/>
  <c r="C87" i="90"/>
  <c r="B90" i="90"/>
  <c r="C92" i="90"/>
  <c r="C94" i="90"/>
  <c r="B97" i="90"/>
  <c r="C99" i="90"/>
  <c r="D101" i="90"/>
  <c r="C104" i="90"/>
  <c r="C106" i="90"/>
  <c r="D108" i="90"/>
  <c r="C111" i="90"/>
  <c r="D113" i="90"/>
  <c r="D115" i="90"/>
  <c r="C118" i="90"/>
  <c r="D120" i="90"/>
  <c r="C125" i="90"/>
  <c r="D130" i="90"/>
  <c r="D134" i="90"/>
  <c r="B139" i="90"/>
  <c r="B149" i="90"/>
  <c r="B164" i="90"/>
  <c r="B176" i="90"/>
  <c r="B194" i="90"/>
  <c r="B212" i="90"/>
  <c r="B232" i="90"/>
  <c r="E11" i="80" s="1"/>
  <c r="B254" i="90"/>
  <c r="B270" i="90"/>
  <c r="B287" i="90"/>
  <c r="B309" i="90"/>
  <c r="B329" i="90"/>
  <c r="B350" i="90"/>
  <c r="B377" i="90"/>
  <c r="B403" i="90"/>
  <c r="B426" i="90"/>
  <c r="B457" i="90"/>
  <c r="B505" i="90"/>
  <c r="D6" i="90"/>
  <c r="B8" i="90"/>
  <c r="D9" i="90"/>
  <c r="D11" i="90"/>
  <c r="C13" i="90"/>
  <c r="B15" i="90"/>
  <c r="B17" i="90"/>
  <c r="D18" i="90"/>
  <c r="C20" i="90"/>
  <c r="C22" i="90"/>
  <c r="B24" i="90"/>
  <c r="D25" i="90"/>
  <c r="D27" i="90"/>
  <c r="C29" i="90"/>
  <c r="B31" i="90"/>
  <c r="B33" i="90"/>
  <c r="D34" i="90"/>
  <c r="C36" i="90"/>
  <c r="B39" i="90"/>
  <c r="C41" i="90"/>
  <c r="D43" i="90"/>
  <c r="C46" i="90"/>
  <c r="C48" i="90"/>
  <c r="D50" i="90"/>
  <c r="B54" i="90"/>
  <c r="D67" i="90" s="1"/>
  <c r="B60" i="90"/>
  <c r="B66" i="90"/>
  <c r="B79" i="90"/>
  <c r="C83" i="90"/>
  <c r="D85" i="90"/>
  <c r="C88" i="90"/>
  <c r="C90" i="90"/>
  <c r="D92" i="90"/>
  <c r="C95" i="90"/>
  <c r="D97" i="90"/>
  <c r="D99" i="90"/>
  <c r="C102" i="90"/>
  <c r="D104" i="90"/>
  <c r="B107" i="90"/>
  <c r="D109" i="90"/>
  <c r="D111" i="90"/>
  <c r="B114" i="90"/>
  <c r="D116" i="90"/>
  <c r="B119" i="90"/>
  <c r="C121" i="90"/>
  <c r="D126" i="90"/>
  <c r="B131" i="90"/>
  <c r="B136" i="90"/>
  <c r="C141" i="90"/>
  <c r="B152" i="90"/>
  <c r="B165" i="90"/>
  <c r="B181" i="90"/>
  <c r="B200" i="90"/>
  <c r="B216" i="90"/>
  <c r="B237" i="90"/>
  <c r="B255" i="90"/>
  <c r="B275" i="90"/>
  <c r="B297" i="90"/>
  <c r="B313" i="90"/>
  <c r="B330" i="90"/>
  <c r="B361" i="90"/>
  <c r="B383" i="90"/>
  <c r="B405" i="90"/>
  <c r="B435" i="90"/>
  <c r="B8" i="104"/>
  <c r="B19" i="104" s="1"/>
  <c r="B471" i="90"/>
  <c r="B451" i="90"/>
  <c r="B437" i="90"/>
  <c r="B425" i="90"/>
  <c r="B409" i="90"/>
  <c r="B394" i="90"/>
  <c r="B382" i="90"/>
  <c r="B366" i="90"/>
  <c r="B351" i="90"/>
  <c r="B339" i="90"/>
  <c r="B325" i="90"/>
  <c r="B314" i="90"/>
  <c r="B303" i="90"/>
  <c r="B293" i="90"/>
  <c r="B282" i="90"/>
  <c r="E8" i="80" s="1"/>
  <c r="B271" i="90"/>
  <c r="B261" i="90"/>
  <c r="B250" i="90"/>
  <c r="B238" i="90"/>
  <c r="B228" i="90"/>
  <c r="E21" i="80" s="1"/>
  <c r="B217" i="90"/>
  <c r="B206" i="90"/>
  <c r="B196" i="90"/>
  <c r="B185" i="90"/>
  <c r="B177" i="90"/>
  <c r="B169" i="90"/>
  <c r="B161" i="90"/>
  <c r="B153" i="90"/>
  <c r="E33" i="91" s="1"/>
  <c r="B145" i="90"/>
  <c r="C140" i="90"/>
  <c r="D137" i="90"/>
  <c r="B135" i="90"/>
  <c r="C132" i="90"/>
  <c r="D129" i="90"/>
  <c r="B127" i="90"/>
  <c r="C124" i="90"/>
  <c r="D121" i="90"/>
  <c r="B120" i="90"/>
  <c r="D118" i="90"/>
  <c r="C117" i="90"/>
  <c r="B116" i="90"/>
  <c r="D114" i="90"/>
  <c r="C113" i="90"/>
  <c r="B112" i="90"/>
  <c r="D110" i="90"/>
  <c r="C109" i="90"/>
  <c r="B108" i="90"/>
  <c r="D106" i="90"/>
  <c r="C105" i="90"/>
  <c r="B104" i="90"/>
  <c r="D102" i="90"/>
  <c r="C101" i="90"/>
  <c r="B100" i="90"/>
  <c r="D98" i="90"/>
  <c r="C97" i="90"/>
  <c r="B96" i="90"/>
  <c r="D94" i="90"/>
  <c r="C93" i="90"/>
  <c r="B92" i="90"/>
  <c r="D90" i="90"/>
  <c r="C89" i="90"/>
  <c r="B88" i="90"/>
  <c r="D86" i="90"/>
  <c r="C85" i="90"/>
  <c r="B84" i="90"/>
  <c r="B82" i="90"/>
  <c r="C79" i="90"/>
  <c r="C75" i="90"/>
  <c r="B67" i="90"/>
  <c r="B63" i="90"/>
  <c r="M545" i="90" s="1"/>
  <c r="B545" i="90" s="1"/>
  <c r="B59" i="90"/>
  <c r="M544" i="90" s="1"/>
  <c r="B544" i="90" s="1"/>
  <c r="D54" i="90"/>
  <c r="D52" i="90"/>
  <c r="C51" i="90"/>
  <c r="B50" i="90"/>
  <c r="D48" i="90"/>
  <c r="C47" i="90"/>
  <c r="B46" i="90"/>
  <c r="D44" i="90"/>
  <c r="C43" i="90"/>
  <c r="B42" i="90"/>
  <c r="D40" i="90"/>
  <c r="C39" i="90"/>
  <c r="B38" i="90"/>
  <c r="D36" i="90"/>
  <c r="B473" i="90"/>
  <c r="B447" i="90"/>
  <c r="B430" i="90"/>
  <c r="B414" i="90"/>
  <c r="B393" i="90"/>
  <c r="B373" i="90"/>
  <c r="B355" i="90"/>
  <c r="B334" i="90"/>
  <c r="B319" i="90"/>
  <c r="B307" i="90"/>
  <c r="B291" i="90"/>
  <c r="B277" i="90"/>
  <c r="B265" i="90"/>
  <c r="B249" i="90"/>
  <c r="B233" i="90"/>
  <c r="B221" i="90"/>
  <c r="C7" i="31" s="1"/>
  <c r="B205" i="90"/>
  <c r="B190" i="90"/>
  <c r="B180" i="90"/>
  <c r="B168" i="90"/>
  <c r="B157" i="90"/>
  <c r="B148" i="90"/>
  <c r="B140" i="90"/>
  <c r="C136" i="90"/>
  <c r="C133" i="90"/>
  <c r="C129" i="90"/>
  <c r="D125" i="90"/>
  <c r="D122" i="90"/>
  <c r="D119" i="90"/>
  <c r="B118" i="90"/>
  <c r="C116" i="90"/>
  <c r="C114" i="90"/>
  <c r="D112" i="90"/>
  <c r="B111" i="90"/>
  <c r="B109" i="90"/>
  <c r="C107" i="90"/>
  <c r="D105" i="90"/>
  <c r="D103" i="90"/>
  <c r="B102" i="90"/>
  <c r="C100" i="90"/>
  <c r="C98" i="90"/>
  <c r="D96" i="90"/>
  <c r="B95" i="90"/>
  <c r="B93" i="90"/>
  <c r="C91" i="90"/>
  <c r="D89" i="90"/>
  <c r="D87" i="90"/>
  <c r="B86" i="90"/>
  <c r="C84" i="90"/>
  <c r="B81" i="90"/>
  <c r="C77" i="90"/>
  <c r="B68" i="90"/>
  <c r="B62" i="90"/>
  <c r="C55" i="90"/>
  <c r="C53" i="90"/>
  <c r="B51" i="90"/>
  <c r="C49" i="90"/>
  <c r="D47" i="90"/>
  <c r="D45" i="90"/>
  <c r="B44" i="90"/>
  <c r="C42" i="90"/>
  <c r="C40" i="90"/>
  <c r="D38" i="90"/>
  <c r="B37" i="90"/>
  <c r="C35" i="90"/>
  <c r="B34" i="90"/>
  <c r="D32" i="90"/>
  <c r="C31" i="90"/>
  <c r="B30" i="90"/>
  <c r="D28" i="90"/>
  <c r="C27" i="90"/>
  <c r="B26" i="90"/>
  <c r="D24" i="90"/>
  <c r="C23" i="90"/>
  <c r="B22" i="90"/>
  <c r="D20" i="90"/>
  <c r="C19" i="90"/>
  <c r="B18" i="90"/>
  <c r="D16" i="90"/>
  <c r="C15" i="90"/>
  <c r="B14" i="90"/>
  <c r="D12" i="90"/>
  <c r="C11" i="90"/>
  <c r="B10" i="90"/>
  <c r="D8" i="90"/>
  <c r="B478" i="90"/>
  <c r="B511" i="90"/>
  <c r="B487" i="90"/>
  <c r="B528" i="90"/>
  <c r="B510" i="90"/>
  <c r="B499" i="90"/>
  <c r="B490" i="90"/>
  <c r="B483" i="90"/>
  <c r="B477" i="90"/>
  <c r="B469" i="90"/>
  <c r="B462" i="90"/>
  <c r="B455" i="90"/>
  <c r="B450" i="90"/>
  <c r="B445" i="90"/>
  <c r="B439" i="90"/>
  <c r="B434" i="90"/>
  <c r="B429" i="90"/>
  <c r="B423" i="90"/>
  <c r="B418" i="90"/>
  <c r="B413" i="90"/>
  <c r="B407" i="90"/>
  <c r="B402" i="90"/>
  <c r="B397" i="90"/>
  <c r="B391" i="90"/>
  <c r="B386" i="90"/>
  <c r="B381" i="90"/>
  <c r="B375" i="90"/>
  <c r="B370" i="90"/>
  <c r="B365" i="90"/>
  <c r="B359" i="90"/>
  <c r="B354" i="90"/>
  <c r="B349" i="90"/>
  <c r="B343" i="90"/>
  <c r="B338" i="90"/>
  <c r="B333" i="90"/>
  <c r="B327" i="90"/>
  <c r="B322" i="90"/>
  <c r="B317" i="90"/>
  <c r="B311" i="90"/>
  <c r="B306" i="90"/>
  <c r="B301" i="90"/>
  <c r="B295" i="90"/>
  <c r="B290" i="90"/>
  <c r="B285" i="90"/>
  <c r="B279" i="90"/>
  <c r="B274" i="90"/>
  <c r="B269" i="90"/>
  <c r="B263" i="90"/>
  <c r="B258" i="90"/>
  <c r="B253" i="90"/>
  <c r="B247" i="90"/>
  <c r="B241" i="90"/>
  <c r="B236" i="90"/>
  <c r="B230" i="90"/>
  <c r="E23" i="80" s="1"/>
  <c r="B225" i="90"/>
  <c r="E13" i="80" s="1"/>
  <c r="B220" i="90"/>
  <c r="B214" i="90"/>
  <c r="B209" i="90"/>
  <c r="B204" i="90"/>
  <c r="B198" i="90"/>
  <c r="B193" i="90"/>
  <c r="B188" i="90"/>
  <c r="B183" i="90"/>
  <c r="B179" i="90"/>
  <c r="B175" i="90"/>
  <c r="B171" i="90"/>
  <c r="B167" i="90"/>
  <c r="B163" i="90"/>
  <c r="B159" i="90"/>
  <c r="B155" i="90"/>
  <c r="B151" i="90"/>
  <c r="B147" i="90"/>
  <c r="E25" i="80" s="1"/>
  <c r="C142" i="90"/>
  <c r="B141" i="90"/>
  <c r="D139" i="90"/>
  <c r="C138" i="90"/>
  <c r="B137" i="90"/>
  <c r="D135" i="90"/>
  <c r="C134" i="90"/>
  <c r="B133" i="90"/>
  <c r="D131" i="90"/>
  <c r="C130" i="90"/>
  <c r="B129" i="90"/>
  <c r="D127" i="90"/>
  <c r="C126" i="90"/>
  <c r="B125" i="90"/>
  <c r="D123" i="90"/>
  <c r="C122" i="90"/>
  <c r="B121" i="90"/>
  <c r="B522" i="90"/>
  <c r="B506" i="90"/>
  <c r="B495" i="90"/>
  <c r="B489" i="90"/>
  <c r="B482" i="90"/>
  <c r="B474" i="90"/>
  <c r="B467" i="90"/>
  <c r="B461" i="90"/>
  <c r="B454" i="90"/>
  <c r="B449" i="90"/>
  <c r="B443" i="90"/>
  <c r="B438" i="90"/>
  <c r="B433" i="90"/>
  <c r="B427" i="90"/>
  <c r="B422" i="90"/>
  <c r="B417" i="90"/>
  <c r="B411" i="90"/>
  <c r="B406" i="90"/>
  <c r="B401" i="90"/>
  <c r="B395" i="90"/>
  <c r="B390" i="90"/>
  <c r="B385" i="90"/>
  <c r="B379" i="90"/>
  <c r="B374" i="90"/>
  <c r="B369" i="90"/>
  <c r="B363" i="90"/>
  <c r="B358" i="90"/>
  <c r="B353" i="90"/>
  <c r="B347" i="90"/>
  <c r="B342" i="90"/>
  <c r="B337" i="90"/>
  <c r="B331" i="90"/>
  <c r="B326" i="90"/>
  <c r="B321" i="90"/>
  <c r="B315" i="90"/>
  <c r="B310" i="90"/>
  <c r="B305" i="90"/>
  <c r="B299" i="90"/>
  <c r="B294" i="90"/>
  <c r="B289" i="90"/>
  <c r="B283" i="90"/>
  <c r="B278" i="90"/>
  <c r="H5" i="80" s="1"/>
  <c r="B273" i="90"/>
  <c r="B267" i="90"/>
  <c r="B262" i="90"/>
  <c r="B257" i="90"/>
  <c r="B251" i="90"/>
  <c r="B246" i="90"/>
  <c r="B240" i="90"/>
  <c r="B234" i="90"/>
  <c r="B229" i="90"/>
  <c r="E15" i="80" s="1"/>
  <c r="B224" i="90"/>
  <c r="E28" i="91" s="1"/>
  <c r="B218" i="90"/>
  <c r="B213" i="90"/>
  <c r="B208" i="90"/>
  <c r="B202" i="90"/>
  <c r="B197" i="90"/>
  <c r="B192" i="90"/>
  <c r="B186" i="90"/>
  <c r="B182" i="90"/>
  <c r="B178" i="90"/>
  <c r="B174" i="90"/>
  <c r="B170" i="90"/>
  <c r="B166" i="90"/>
  <c r="B162" i="90"/>
  <c r="B158" i="90"/>
  <c r="B154" i="90"/>
  <c r="B150" i="90"/>
  <c r="B146" i="90"/>
  <c r="B142" i="90"/>
  <c r="D140" i="90"/>
  <c r="C139" i="90"/>
  <c r="B138" i="90"/>
  <c r="D136" i="90"/>
  <c r="C135" i="90"/>
  <c r="B134" i="90"/>
  <c r="D132" i="90"/>
  <c r="C131" i="90"/>
  <c r="B130" i="90"/>
  <c r="D128" i="90"/>
  <c r="C127" i="90"/>
  <c r="B126" i="90"/>
  <c r="D124" i="90"/>
  <c r="C123" i="90"/>
  <c r="B122" i="90"/>
  <c r="B335" i="90"/>
  <c r="B346" i="90"/>
  <c r="B357" i="90"/>
  <c r="B367" i="90"/>
  <c r="B378" i="90"/>
  <c r="B389" i="90"/>
  <c r="B399" i="90"/>
  <c r="B410" i="90"/>
  <c r="B421" i="90"/>
  <c r="B431" i="90"/>
  <c r="B442" i="90"/>
  <c r="B453" i="90"/>
  <c r="B466" i="90"/>
  <c r="B479" i="90"/>
  <c r="B494" i="90"/>
  <c r="B517" i="90"/>
  <c r="B485" i="90"/>
  <c r="B501" i="90"/>
  <c r="B580" i="90"/>
  <c r="N5" i="91" s="1"/>
  <c r="B515" i="90"/>
  <c r="B582" i="90"/>
  <c r="C12" i="91" s="1"/>
  <c r="B521" i="90"/>
  <c r="B459" i="90"/>
  <c r="B465" i="90"/>
  <c r="B470" i="90"/>
  <c r="B475" i="90"/>
  <c r="B481" i="90"/>
  <c r="B486" i="90"/>
  <c r="B491" i="90"/>
  <c r="B497" i="90"/>
  <c r="B502" i="90"/>
  <c r="B507" i="90"/>
  <c r="B513" i="90"/>
  <c r="B518" i="90"/>
  <c r="B523" i="90"/>
  <c r="B498" i="90"/>
  <c r="B503" i="90"/>
  <c r="B509" i="90"/>
  <c r="B514" i="90"/>
  <c r="B519" i="90"/>
  <c r="B559" i="90"/>
  <c r="B524" i="90"/>
  <c r="B520" i="90"/>
  <c r="B516" i="90"/>
  <c r="B512" i="90"/>
  <c r="B508" i="90"/>
  <c r="B504" i="90"/>
  <c r="B500" i="90"/>
  <c r="B496" i="90"/>
  <c r="B492" i="90"/>
  <c r="B488" i="90"/>
  <c r="B484" i="90"/>
  <c r="B480" i="90"/>
  <c r="B476" i="90"/>
  <c r="B472" i="90"/>
  <c r="B468" i="90"/>
  <c r="B464" i="90"/>
  <c r="B460" i="90"/>
  <c r="B456" i="90"/>
  <c r="B452" i="90"/>
  <c r="B448" i="90"/>
  <c r="B444" i="90"/>
  <c r="B440" i="90"/>
  <c r="B436" i="90"/>
  <c r="B432" i="90"/>
  <c r="B428" i="90"/>
  <c r="B424" i="90"/>
  <c r="B420" i="90"/>
  <c r="B416" i="90"/>
  <c r="B412" i="90"/>
  <c r="B408" i="90"/>
  <c r="B404" i="90"/>
  <c r="B400" i="90"/>
  <c r="B396" i="90"/>
  <c r="B392" i="90"/>
  <c r="B388" i="90"/>
  <c r="B384" i="90"/>
  <c r="B380" i="90"/>
  <c r="B376" i="90"/>
  <c r="B372" i="90"/>
  <c r="B368" i="90"/>
  <c r="B364" i="90"/>
  <c r="B360" i="90"/>
  <c r="B356" i="90"/>
  <c r="B352" i="90"/>
  <c r="B348" i="90"/>
  <c r="B344" i="90"/>
  <c r="B340" i="90"/>
  <c r="B336" i="90"/>
  <c r="B332" i="90"/>
  <c r="B328" i="90"/>
  <c r="B324" i="90"/>
  <c r="B320" i="90"/>
  <c r="B316" i="90"/>
  <c r="B312" i="90"/>
  <c r="B308" i="90"/>
  <c r="B304" i="90"/>
  <c r="B300" i="90"/>
  <c r="B296" i="90"/>
  <c r="B292" i="90"/>
  <c r="B288" i="90"/>
  <c r="B284" i="90"/>
  <c r="B280" i="90"/>
  <c r="B276" i="90"/>
  <c r="B272" i="90"/>
  <c r="B268" i="90"/>
  <c r="B264" i="90"/>
  <c r="B260" i="90"/>
  <c r="B256" i="90"/>
  <c r="B252" i="90"/>
  <c r="J8" i="89" s="1"/>
  <c r="B248" i="90"/>
  <c r="B243" i="90"/>
  <c r="B239" i="90"/>
  <c r="B235" i="90"/>
  <c r="B231" i="90"/>
  <c r="B227" i="90"/>
  <c r="E19" i="80" s="1"/>
  <c r="B223" i="90"/>
  <c r="A32" i="31" s="1"/>
  <c r="B219" i="90"/>
  <c r="B215" i="90"/>
  <c r="B211" i="90"/>
  <c r="B207" i="90"/>
  <c r="B203" i="90"/>
  <c r="B199" i="90"/>
  <c r="B195" i="90"/>
  <c r="B191" i="90"/>
  <c r="B187" i="90"/>
  <c r="B529" i="90"/>
  <c r="B533" i="90"/>
  <c r="W6" i="89" s="1"/>
  <c r="B535" i="90"/>
  <c r="B539" i="90"/>
  <c r="B73" i="90" s="1"/>
  <c r="B540" i="90"/>
  <c r="B74" i="90" s="1"/>
  <c r="B547" i="90"/>
  <c r="B548" i="90"/>
  <c r="B552" i="90"/>
  <c r="S3" i="103" s="1"/>
  <c r="B554" i="90"/>
  <c r="S2" i="103" s="1"/>
  <c r="B558" i="90"/>
  <c r="B8" i="91"/>
  <c r="B583" i="90"/>
  <c r="K5" i="91" s="1"/>
  <c r="G5" i="91" s="1"/>
  <c r="B525" i="90"/>
  <c r="B531" i="90"/>
  <c r="B536" i="90"/>
  <c r="B541" i="90"/>
  <c r="B75" i="90" s="1"/>
  <c r="B550" i="90"/>
  <c r="B555" i="90"/>
  <c r="S1" i="103" s="1"/>
  <c r="B560" i="90"/>
  <c r="B527" i="90"/>
  <c r="B532" i="90"/>
  <c r="W5" i="89" s="1"/>
  <c r="B537" i="90"/>
  <c r="B543" i="90"/>
  <c r="O14" i="31" s="1"/>
  <c r="B551" i="90"/>
  <c r="B556" i="90"/>
  <c r="B563" i="90"/>
  <c r="B562" i="90"/>
  <c r="B564" i="90"/>
  <c r="B566" i="90"/>
  <c r="B567" i="90"/>
  <c r="B571" i="90"/>
  <c r="S6" i="103" s="1"/>
  <c r="B572" i="90"/>
  <c r="B568" i="90"/>
  <c r="S8" i="103" s="1"/>
  <c r="B574" i="90"/>
  <c r="J5" i="89" s="1"/>
  <c r="B570" i="90"/>
  <c r="S7" i="103" s="1"/>
  <c r="B575" i="90"/>
  <c r="G7" i="91" s="1"/>
  <c r="B576" i="90"/>
  <c r="K7" i="91" s="1"/>
  <c r="B578" i="90"/>
  <c r="R7" i="91" s="1"/>
  <c r="B579" i="90"/>
  <c r="U8" i="91" s="1"/>
  <c r="B526" i="90"/>
  <c r="B530" i="90"/>
  <c r="B534" i="90"/>
  <c r="B538" i="90"/>
  <c r="B542" i="90"/>
  <c r="B549" i="90"/>
  <c r="B553" i="90"/>
  <c r="B557" i="90"/>
  <c r="B561" i="90"/>
  <c r="B565" i="90"/>
  <c r="B569" i="90"/>
  <c r="S9" i="103" s="1"/>
  <c r="B573" i="90"/>
  <c r="B577" i="90"/>
  <c r="O7" i="91" s="1"/>
  <c r="B581" i="90"/>
  <c r="H5" i="91" s="1"/>
  <c r="D59" i="90"/>
  <c r="AP10" i="91" a="1"/>
  <c r="AH2" i="105" l="1"/>
  <c r="AK2" i="91"/>
  <c r="W28" i="88"/>
  <c r="AC37" i="89"/>
  <c r="C28" i="88"/>
  <c r="B37" i="89"/>
  <c r="AP10" i="91"/>
  <c r="I2" i="103"/>
  <c r="I1" i="103"/>
  <c r="J2" i="103"/>
  <c r="C67" i="90"/>
  <c r="D62" i="90"/>
  <c r="C61" i="90"/>
  <c r="C14" i="91"/>
  <c r="L2" i="105"/>
  <c r="I23" i="31"/>
  <c r="C68" i="90"/>
  <c r="E42" i="91"/>
  <c r="B17" i="104"/>
  <c r="B13" i="104"/>
  <c r="B11" i="104"/>
  <c r="E28" i="80"/>
  <c r="B21" i="104"/>
  <c r="B23" i="104"/>
  <c r="C62" i="90"/>
  <c r="C24" i="91"/>
  <c r="C64" i="90"/>
  <c r="B15" i="104"/>
  <c r="W2" i="88"/>
  <c r="AD2" i="104"/>
  <c r="L2" i="91"/>
  <c r="L2" i="104"/>
  <c r="B36" i="104"/>
  <c r="C16" i="91"/>
  <c r="AC2" i="89"/>
  <c r="C18" i="91"/>
  <c r="Q2" i="80"/>
  <c r="C10" i="91"/>
  <c r="C20" i="91"/>
  <c r="C22" i="91"/>
  <c r="J11" i="89"/>
  <c r="G43" i="89"/>
  <c r="J21" i="89"/>
  <c r="G44" i="89"/>
  <c r="J16" i="89"/>
  <c r="B32" i="80"/>
  <c r="M2" i="88"/>
  <c r="G2" i="88"/>
  <c r="B36" i="91"/>
  <c r="G45" i="89"/>
  <c r="B14" i="31"/>
  <c r="G47" i="89"/>
  <c r="S10" i="103"/>
  <c r="J31" i="89"/>
  <c r="S5" i="103"/>
  <c r="J26" i="89"/>
  <c r="S4" i="103"/>
  <c r="G46" i="89"/>
  <c r="R32" i="80"/>
  <c r="A17" i="103" a="1"/>
  <c r="I17" i="103" a="1"/>
  <c r="K15" i="91" l="1"/>
  <c r="K23" i="91"/>
  <c r="K19" i="91"/>
  <c r="K13" i="91"/>
  <c r="K25" i="91"/>
  <c r="K21" i="91"/>
  <c r="K11" i="91"/>
  <c r="K17" i="91"/>
  <c r="A17" i="103"/>
  <c r="I4" i="103" s="1"/>
  <c r="I17" i="103"/>
  <c r="I10" i="103" s="1"/>
  <c r="J1" i="103"/>
  <c r="P5" i="104"/>
  <c r="A27" i="103" a="1"/>
  <c r="I9" i="103" l="1"/>
  <c r="I8" i="103"/>
  <c r="I7" i="103"/>
  <c r="I6" i="103"/>
  <c r="I5" i="103"/>
  <c r="A27" i="103"/>
  <c r="I3" i="103" s="1"/>
  <c r="A18" i="91" l="1"/>
  <c r="B18" i="91" s="1"/>
  <c r="A18" i="104"/>
  <c r="B18" i="104" s="1"/>
  <c r="A20" i="91"/>
  <c r="B20" i="91" s="1"/>
  <c r="A20" i="104"/>
  <c r="B20" i="104" s="1"/>
  <c r="A22" i="104"/>
  <c r="B22" i="104" s="1"/>
  <c r="A22" i="91"/>
  <c r="B22" i="91" s="1"/>
  <c r="A10" i="104"/>
  <c r="B10" i="104" s="1"/>
  <c r="A10" i="91"/>
  <c r="B10" i="91" s="1"/>
  <c r="A24" i="104"/>
  <c r="B24" i="104" s="1"/>
  <c r="A24" i="91"/>
  <c r="B24" i="91" s="1"/>
  <c r="A16" i="91"/>
  <c r="B16" i="91" s="1"/>
  <c r="A16" i="104"/>
  <c r="B16" i="104" s="1"/>
  <c r="A14" i="104"/>
  <c r="B14" i="104" s="1"/>
  <c r="A14" i="91"/>
  <c r="B14" i="91" s="1"/>
  <c r="A12" i="91"/>
  <c r="B12" i="91" s="1"/>
  <c r="A12" i="104"/>
  <c r="B12" i="104" s="1"/>
  <c r="L28" i="91" l="1"/>
  <c r="L28" i="104" s="1"/>
  <c r="U10" i="10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cellMetadata count="1">
    <bk>
      <rc t="1" v="0"/>
    </bk>
  </cellMetadata>
  <valueMetadata count="12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</valueMetadata>
</metadata>
</file>

<file path=xl/sharedStrings.xml><?xml version="1.0" encoding="utf-8"?>
<sst xmlns="http://schemas.openxmlformats.org/spreadsheetml/2006/main" count="3661" uniqueCount="1667">
  <si>
    <t>45° clip</t>
  </si>
  <si>
    <t>FGV</t>
  </si>
  <si>
    <t>BLUM</t>
  </si>
  <si>
    <t xml:space="preserve">Šířka </t>
  </si>
  <si>
    <t>Počet kusů</t>
  </si>
  <si>
    <t>Typ skla</t>
  </si>
  <si>
    <t>Sklo</t>
  </si>
  <si>
    <t>Posuvné rámečky</t>
  </si>
  <si>
    <t>Szerokość</t>
  </si>
  <si>
    <t>Wysokość</t>
  </si>
  <si>
    <t>Numer zamówienia</t>
  </si>
  <si>
    <t>Rodzaj szkła</t>
  </si>
  <si>
    <t>Ilość sztuk</t>
  </si>
  <si>
    <t>Výška</t>
  </si>
  <si>
    <t>Cena celkem</t>
  </si>
  <si>
    <t>Cena rámečků celkem</t>
  </si>
  <si>
    <t>Cena kování celkem</t>
  </si>
  <si>
    <t>Kurz</t>
  </si>
  <si>
    <t>Název</t>
  </si>
  <si>
    <t>Cena CZ</t>
  </si>
  <si>
    <t>Cena SK</t>
  </si>
  <si>
    <t>Cena PL</t>
  </si>
  <si>
    <t>Cena HU</t>
  </si>
  <si>
    <t>Profil</t>
  </si>
  <si>
    <t>ZC nová/profil</t>
  </si>
  <si>
    <t>ZC nová/konst.</t>
  </si>
  <si>
    <t>BRW</t>
  </si>
  <si>
    <t>BRW champagne</t>
  </si>
  <si>
    <t>ZC nová</t>
  </si>
  <si>
    <t>Lacobel REF 1603</t>
  </si>
  <si>
    <t>Lacobel RAL 1015</t>
  </si>
  <si>
    <t>Lacobel RAL 5002</t>
  </si>
  <si>
    <t>Lacobel RAL 9010</t>
  </si>
  <si>
    <t>Lacobel REF 0667</t>
  </si>
  <si>
    <t>Lacobel REF 1164</t>
  </si>
  <si>
    <t>Lacobel REF 1435</t>
  </si>
  <si>
    <t>Lacobel RAL 2001</t>
  </si>
  <si>
    <t>Lacobel RAL 3004</t>
  </si>
  <si>
    <t>Lacobel RAL 4006</t>
  </si>
  <si>
    <t>Lacobel REF 0128</t>
  </si>
  <si>
    <t>Lacobel REF 1236</t>
  </si>
  <si>
    <t>Lacobel RAL 7035</t>
  </si>
  <si>
    <t>Lacobel REF 0337</t>
  </si>
  <si>
    <t>Lacobel REF 0627</t>
  </si>
  <si>
    <t>Lacobel REF 1604</t>
  </si>
  <si>
    <t>Lacobel RAL 8017</t>
  </si>
  <si>
    <t>Lacobel RAL 1013</t>
  </si>
  <si>
    <t>Lacobel RAL 1014</t>
  </si>
  <si>
    <t>Lacobel RAL 9003</t>
  </si>
  <si>
    <t>Lacobel RAL 9006</t>
  </si>
  <si>
    <t>Lacobel RAL 9005</t>
  </si>
  <si>
    <t>Lacobel REF 0327</t>
  </si>
  <si>
    <t>Lacobel REF 1586</t>
  </si>
  <si>
    <t>Matelac REF 1435</t>
  </si>
  <si>
    <t>Matelac RAL 9003</t>
  </si>
  <si>
    <t>Matelac RAL 9010</t>
  </si>
  <si>
    <t>Matelac RAL 9006</t>
  </si>
  <si>
    <t>Matelac RAL 7021</t>
  </si>
  <si>
    <t>Matelac RAL 9005</t>
  </si>
  <si>
    <t>Matelac RAL 2001</t>
  </si>
  <si>
    <t>Matelac REF 1586</t>
  </si>
  <si>
    <t>Matelac RAL 3004</t>
  </si>
  <si>
    <t>čeština</t>
  </si>
  <si>
    <t>Slovenština</t>
  </si>
  <si>
    <t>Polština</t>
  </si>
  <si>
    <t>Maďarština</t>
  </si>
  <si>
    <t>Matelac zrcadlo bronz</t>
  </si>
  <si>
    <t>Matelac zrcadlo stříbr.</t>
  </si>
  <si>
    <t>Matelac zrcadlo grafit</t>
  </si>
  <si>
    <t>Cena za kompletní objednávku</t>
  </si>
  <si>
    <t>Typ kování</t>
  </si>
  <si>
    <t>Spodní dvířko</t>
  </si>
  <si>
    <t>Horní dvířko</t>
  </si>
  <si>
    <t>AVENTOS HF</t>
  </si>
  <si>
    <t>AVENTOS HKS</t>
  </si>
  <si>
    <t>AVENTOS HL</t>
  </si>
  <si>
    <t>AVENTOS HS</t>
  </si>
  <si>
    <t>Naložený clip</t>
  </si>
  <si>
    <t>Polonaložený clip</t>
  </si>
  <si>
    <t>Vložený clip</t>
  </si>
  <si>
    <t>Úhel 45°</t>
  </si>
  <si>
    <t>Naložený</t>
  </si>
  <si>
    <t>Polonaložený</t>
  </si>
  <si>
    <t>Vložený</t>
  </si>
  <si>
    <t>Naložený s opačnou pružinou</t>
  </si>
  <si>
    <t>Vložený s opačnou pružinou</t>
  </si>
  <si>
    <t>Naložený bez pružiny</t>
  </si>
  <si>
    <t>PL</t>
  </si>
  <si>
    <t>HU</t>
  </si>
  <si>
    <t>Naložený pro Blumotion</t>
  </si>
  <si>
    <t>45° clip polonaložený</t>
  </si>
  <si>
    <t>45° clip naložený</t>
  </si>
  <si>
    <t>Naložený bez pružiny (TIP-ON)</t>
  </si>
  <si>
    <t>Clip na vrut</t>
  </si>
  <si>
    <t>Clip na eurošroub</t>
  </si>
  <si>
    <t xml:space="preserve">Zvýšená o 6 mm </t>
  </si>
  <si>
    <t>Clip na vrut H0</t>
  </si>
  <si>
    <t xml:space="preserve">Clip na eurošroub H0 </t>
  </si>
  <si>
    <t>Clip na vrut H2</t>
  </si>
  <si>
    <t>Clip na vrut H4</t>
  </si>
  <si>
    <t>Clip na eurošroub H2</t>
  </si>
  <si>
    <t>Clip na eurošroub H4</t>
  </si>
  <si>
    <t>Slide on na vrut H2</t>
  </si>
  <si>
    <t>Slide on na vrut H4</t>
  </si>
  <si>
    <t>Slide on na eurošroub H2</t>
  </si>
  <si>
    <t>Slide on na eurošroub H4</t>
  </si>
  <si>
    <t>Výrobce závěsů</t>
  </si>
  <si>
    <t>Typ závěsů</t>
  </si>
  <si>
    <t>Typ Aventosu</t>
  </si>
  <si>
    <t>Typ podložky</t>
  </si>
  <si>
    <t>Dodat včetně uvedeného kování</t>
  </si>
  <si>
    <t>Zvedací písty</t>
  </si>
  <si>
    <t>Umístění pístů</t>
  </si>
  <si>
    <t>Vlevo</t>
  </si>
  <si>
    <t xml:space="preserve">Vpravo </t>
  </si>
  <si>
    <t>2 Kusy (obě strany)</t>
  </si>
  <si>
    <t>Výběr pozice rámečku</t>
  </si>
  <si>
    <t>Úzký ALU rámeček</t>
  </si>
  <si>
    <t>Široký ALU rámeček</t>
  </si>
  <si>
    <t>MDF tloušťky 18 mm</t>
  </si>
  <si>
    <t>MDF tloušťky 16 mm</t>
  </si>
  <si>
    <t>DTDL tloušťky 18 mm</t>
  </si>
  <si>
    <t>Umístění závěsů</t>
  </si>
  <si>
    <t>Nahoře</t>
  </si>
  <si>
    <t>Dole</t>
  </si>
  <si>
    <t>Vyberte ze seznamu</t>
  </si>
  <si>
    <t>CZ</t>
  </si>
  <si>
    <t>SK</t>
  </si>
  <si>
    <t>Provedení druhého dvířka</t>
  </si>
  <si>
    <t>Počet závěsu na 1 rámeček</t>
  </si>
  <si>
    <t>Vzdálenost závěsu od kraje</t>
  </si>
  <si>
    <t>Vyplňte pouze pokud nebude vrtání symetricky na střed</t>
  </si>
  <si>
    <t>IČ:</t>
  </si>
  <si>
    <t>Zákazník</t>
  </si>
  <si>
    <t>Adresa provozovny</t>
  </si>
  <si>
    <t>Kontaktní tel.</t>
  </si>
  <si>
    <t>Kontaktní e-mail</t>
  </si>
  <si>
    <t>Sleva na kování</t>
  </si>
  <si>
    <t>Barevné náhledy u jednotlivých názvů RAL a REF jsou pouze orientační!!!!</t>
  </si>
  <si>
    <t>Číslo objednávky</t>
  </si>
  <si>
    <t>Počet dvířek</t>
  </si>
  <si>
    <t>Standardně je objednávka dodána včetně kování a vodících profilů</t>
  </si>
  <si>
    <t>Typ profilu</t>
  </si>
  <si>
    <t xml:space="preserve">Při vyplňování formuláře postupujte vždy shora dolů. Provedete li zpětně změnu, překontrolujte zda jsou následující položky správně. </t>
  </si>
  <si>
    <t>Počet kusov</t>
  </si>
  <si>
    <t>Šírka</t>
  </si>
  <si>
    <t>Cena rámčekov celkom</t>
  </si>
  <si>
    <t>Cena kovania celkom</t>
  </si>
  <si>
    <t>Cena za kompletnú objednávku</t>
  </si>
  <si>
    <t>Horné dvierko</t>
  </si>
  <si>
    <t>Spodné dvierko</t>
  </si>
  <si>
    <t>Uhol 45°</t>
  </si>
  <si>
    <t xml:space="preserve">Naložený </t>
  </si>
  <si>
    <t xml:space="preserve">Polonaložený </t>
  </si>
  <si>
    <t xml:space="preserve">Vložený </t>
  </si>
  <si>
    <t>Clip na skrutku H2</t>
  </si>
  <si>
    <t>Clip na skrutku H4</t>
  </si>
  <si>
    <t>Clip na euroskrutku H2</t>
  </si>
  <si>
    <t>Clip na euroskrutku H4</t>
  </si>
  <si>
    <t>Slide on na skrutku H2</t>
  </si>
  <si>
    <t>Slide on na skrutku H4</t>
  </si>
  <si>
    <t>Slide on na eurosktutku H2</t>
  </si>
  <si>
    <t>Slide on na eurosktutku H4</t>
  </si>
  <si>
    <t>Naložený pre Blumotion</t>
  </si>
  <si>
    <t>45°clip naložený</t>
  </si>
  <si>
    <t>Naložený bez pružiny(TIP-ON)</t>
  </si>
  <si>
    <t>Clip na euroskrutku</t>
  </si>
  <si>
    <t>Clip na skrutku</t>
  </si>
  <si>
    <t>Zvýšená o 6 mm</t>
  </si>
  <si>
    <t xml:space="preserve">45°clip </t>
  </si>
  <si>
    <t>Clip na euroskrutku H0</t>
  </si>
  <si>
    <t>Clip na skrutku H0</t>
  </si>
  <si>
    <t>Výber pozície rámčeku</t>
  </si>
  <si>
    <t>Výrobca závesov</t>
  </si>
  <si>
    <t>Typ závesov</t>
  </si>
  <si>
    <t>Počet závesov na 1 rámček</t>
  </si>
  <si>
    <t>Zdvíhacie piesty</t>
  </si>
  <si>
    <t>Dodať vrátane uvedeného kovania</t>
  </si>
  <si>
    <t>Umiestnenie piestov</t>
  </si>
  <si>
    <t>Vpravo</t>
  </si>
  <si>
    <t>Vľavo</t>
  </si>
  <si>
    <t>2 Kusy (obe strany)</t>
  </si>
  <si>
    <t>Vyhotovenie druhého dvierka</t>
  </si>
  <si>
    <t>Úzky ALU rámček</t>
  </si>
  <si>
    <t>Široký ALU rámček</t>
  </si>
  <si>
    <t>MDF hrúbky 16 mm</t>
  </si>
  <si>
    <t>MDF hrúbky 18 mm</t>
  </si>
  <si>
    <t>DTDL hrúbky 18 mm</t>
  </si>
  <si>
    <t>Umiestnenie závesov</t>
  </si>
  <si>
    <t>Hore</t>
  </si>
  <si>
    <t>Vyberte zo zoznamu</t>
  </si>
  <si>
    <t>Vzdialenosť závesu od kraja</t>
  </si>
  <si>
    <t>Vyplňte iba ak nebude vŕtanie symetricky na stred</t>
  </si>
  <si>
    <t>Cena celkom</t>
  </si>
  <si>
    <t>Kontaktný tel.</t>
  </si>
  <si>
    <t>Kontaktný e -mail</t>
  </si>
  <si>
    <t>Adresa prevádzky</t>
  </si>
  <si>
    <t>Zľava na kovanie</t>
  </si>
  <si>
    <t>Pri vyplňaní formulára postupujte vždy zhora nadol. Ak urobíte spätne zmenu, prekontrolujte či sú nasledovné položky správne.</t>
  </si>
  <si>
    <t>Typ kovania</t>
  </si>
  <si>
    <t>Farebné náhľady u jednotlivých názvov RAL a REF sú len orientačné !!!</t>
  </si>
  <si>
    <t>Uwagi (notatki)</t>
  </si>
  <si>
    <t>Cena ramek</t>
  </si>
  <si>
    <t>Cena okuć</t>
  </si>
  <si>
    <t>Cena za kompletne zamówienie</t>
  </si>
  <si>
    <t>Górne drzwi</t>
  </si>
  <si>
    <t>Dolne drzwi</t>
  </si>
  <si>
    <t>Nakładany Clip</t>
  </si>
  <si>
    <t>Półnakładany Clip</t>
  </si>
  <si>
    <t>Wpuszczany Clip</t>
  </si>
  <si>
    <t>Kąt 45°</t>
  </si>
  <si>
    <t>Nakładany</t>
  </si>
  <si>
    <t>Półnakładany</t>
  </si>
  <si>
    <t xml:space="preserve">Wpuszczany </t>
  </si>
  <si>
    <t>Nakładany z odwrotną funkcją sprężyny</t>
  </si>
  <si>
    <t>Wpuszczany z odwrotną funkcją sprężyny</t>
  </si>
  <si>
    <t>Clip na wkręt H2</t>
  </si>
  <si>
    <t>Clip na wkręt H4</t>
  </si>
  <si>
    <t>Clip na wkręt euro H2</t>
  </si>
  <si>
    <t>Clip na wkręt euro H4</t>
  </si>
  <si>
    <t>Slide on na wkręt H2</t>
  </si>
  <si>
    <t>Slide on na wkręt H4</t>
  </si>
  <si>
    <t>Slide on na euro wkręt H2</t>
  </si>
  <si>
    <t>Slide on na euro wkręt H4</t>
  </si>
  <si>
    <t>Nakładany do Blumotion</t>
  </si>
  <si>
    <t>45° clip nakładany</t>
  </si>
  <si>
    <t>45° clip półnakładany</t>
  </si>
  <si>
    <t xml:space="preserve">Nakładany bez sprężyny </t>
  </si>
  <si>
    <t>Nakładany bez sprężyny (TIP-ON)</t>
  </si>
  <si>
    <t xml:space="preserve">Clip na wkręt euro </t>
  </si>
  <si>
    <t>Clip na wkręt</t>
  </si>
  <si>
    <t xml:space="preserve">Clip na wkręt euro H0 </t>
  </si>
  <si>
    <t>Clip na wkręt H0</t>
  </si>
  <si>
    <t>Marka zawiasu</t>
  </si>
  <si>
    <t>Rodzaj zawiasu</t>
  </si>
  <si>
    <t>Rodzaj Aventosu</t>
  </si>
  <si>
    <t>Rodzaj prowadnika</t>
  </si>
  <si>
    <t>Ilość zawiasów na 1 ramkę</t>
  </si>
  <si>
    <t>Podnośniki gazowe</t>
  </si>
  <si>
    <t>Umieszczenie podnośnika</t>
  </si>
  <si>
    <t>W prawo</t>
  </si>
  <si>
    <t>W lewo</t>
  </si>
  <si>
    <t>2 sztuki (obydwie strony)</t>
  </si>
  <si>
    <t>Wąska ALU ramka</t>
  </si>
  <si>
    <t>Szeroka ALU ramka</t>
  </si>
  <si>
    <t>MDF grubość 16mm</t>
  </si>
  <si>
    <t>MDF grubość 18mm</t>
  </si>
  <si>
    <t>Umieszczenie zawiasu</t>
  </si>
  <si>
    <t>Wybierz z listy</t>
  </si>
  <si>
    <t>Odległość zawiasu od krawędzi</t>
  </si>
  <si>
    <t>Suma</t>
  </si>
  <si>
    <t>Klient</t>
  </si>
  <si>
    <t>Telefon kontaktowy</t>
  </si>
  <si>
    <t>Adres e-mail</t>
  </si>
  <si>
    <t>Adres oddziału</t>
  </si>
  <si>
    <t>Rabat na okucia</t>
  </si>
  <si>
    <t>Matelac lustro bronz</t>
  </si>
  <si>
    <t>Matelac lustro grafit</t>
  </si>
  <si>
    <t>Matelac zrkadlo bronz</t>
  </si>
  <si>
    <t>Matelac zrkadlo grafit</t>
  </si>
  <si>
    <t xml:space="preserve">Vyplňte pouze pokud nebude vrtání symetricky na střed </t>
  </si>
  <si>
    <t>Typ okucia</t>
  </si>
  <si>
    <t>Rodzaj drugiej ramki</t>
  </si>
  <si>
    <t>Dostarczyć łącznie z podanymi okuciami meblowymi</t>
  </si>
  <si>
    <t>Üveg típus</t>
  </si>
  <si>
    <t>Szélesség</t>
  </si>
  <si>
    <t>Magasság</t>
  </si>
  <si>
    <t>A keretek ára összesen</t>
  </si>
  <si>
    <t>A vasalat ára összesen</t>
  </si>
  <si>
    <t>A megrendelés teljes ára</t>
  </si>
  <si>
    <t>Alsó ajtó</t>
  </si>
  <si>
    <t>Ráütődő klip</t>
  </si>
  <si>
    <t>Szög 45°</t>
  </si>
  <si>
    <t>Ráütődő</t>
  </si>
  <si>
    <t>Ráütődő ellenrugóval</t>
  </si>
  <si>
    <t>Klip csavarra H2</t>
  </si>
  <si>
    <t>Klip csavarra H4</t>
  </si>
  <si>
    <t>Klip EURO csavarra H2</t>
  </si>
  <si>
    <t>Klip EURO csavarra H4</t>
  </si>
  <si>
    <t>Slide on csavarra H2</t>
  </si>
  <si>
    <t>Slide on csavarra H4</t>
  </si>
  <si>
    <t>Slide on EURO csavarra H2</t>
  </si>
  <si>
    <t>Slide on EURO csavarra H4</t>
  </si>
  <si>
    <t>Ráütődő Blumotionhoz</t>
  </si>
  <si>
    <t>45° clip Ráütődő</t>
  </si>
  <si>
    <t>Ráütődő rugó nélkül</t>
  </si>
  <si>
    <t>Ráütődő rugó nélkül (TIP-ON)</t>
  </si>
  <si>
    <t>Klip EURO csavarra</t>
  </si>
  <si>
    <t>Klip csavarra</t>
  </si>
  <si>
    <t xml:space="preserve">Magasított 6 mm </t>
  </si>
  <si>
    <t xml:space="preserve">Klip EURO csavarra H0 </t>
  </si>
  <si>
    <t>Klip csavarra H0</t>
  </si>
  <si>
    <t>A keret helyének kiválasztása</t>
  </si>
  <si>
    <t>A pántok gyártója</t>
  </si>
  <si>
    <t>A pántok típusa</t>
  </si>
  <si>
    <t>Az alátét típusa</t>
  </si>
  <si>
    <t>A pántok száma 1 keretre</t>
  </si>
  <si>
    <t>A gázrugós felnyitók elhelyezése</t>
  </si>
  <si>
    <t xml:space="preserve">Jobbra </t>
  </si>
  <si>
    <t>Balra</t>
  </si>
  <si>
    <t>2 darab (mind a két oldalra)</t>
  </si>
  <si>
    <t>Keskeny ALU keret</t>
  </si>
  <si>
    <t>Széles ALU keret</t>
  </si>
  <si>
    <t>MDF vastagság 16 mm</t>
  </si>
  <si>
    <t>MDF vastagság 18 mm</t>
  </si>
  <si>
    <t>A pántok elhelyezése</t>
  </si>
  <si>
    <t>Válassza ki a listából</t>
  </si>
  <si>
    <t>A pánt távolsága a peremtől</t>
  </si>
  <si>
    <t>Töltse ki abban az esetben, amennyiben a fúrás nem lesz szimetrikus a középre</t>
  </si>
  <si>
    <t>Ár összesen</t>
  </si>
  <si>
    <t>Vevő</t>
  </si>
  <si>
    <t>Kontakt telefon</t>
  </si>
  <si>
    <t>Kontakt e-mail</t>
  </si>
  <si>
    <t>Szállítási cím</t>
  </si>
  <si>
    <t>Engedmény a vasalatokra</t>
  </si>
  <si>
    <t>A megrendelés száma</t>
  </si>
  <si>
    <t>BRW pezsgő</t>
  </si>
  <si>
    <t>BRW nemesacél csiszolt</t>
  </si>
  <si>
    <t>Tükör</t>
  </si>
  <si>
    <t>Matelac tükör bronz</t>
  </si>
  <si>
    <t>Matelac tükör grafit</t>
  </si>
  <si>
    <t>Poznámky</t>
  </si>
  <si>
    <t>Megjegyzések</t>
  </si>
  <si>
    <t>Rodzaj profilu</t>
  </si>
  <si>
    <t>Objednávka ALU</t>
  </si>
  <si>
    <t>Barvy LACOBEL A MATELAC</t>
  </si>
  <si>
    <t>Štandardne je objednávka dodaná vrátane kovania a vodiacich profilov</t>
  </si>
  <si>
    <t>Vnútorný rozmer skrinky (mm)</t>
  </si>
  <si>
    <t>Počet dvierok</t>
  </si>
  <si>
    <t xml:space="preserve">Vnitřní rozměr skříňky (mm)  </t>
  </si>
  <si>
    <t>Tu sú uvedené štandardné presahy dvierok</t>
  </si>
  <si>
    <t xml:space="preserve">Vyplňte iba vtedy ak nebude vŕtanie symetricky na stred </t>
  </si>
  <si>
    <t>Posuvné rámčeky</t>
  </si>
  <si>
    <t>Farby LACOBEL A MATELAC</t>
  </si>
  <si>
    <t>Profil típus</t>
  </si>
  <si>
    <t>Wypełnij jedynie w przypadku, że wiercenie nie będzie symetryczne w stosunku do środka</t>
  </si>
  <si>
    <t>Wewnętrzne rozmiary szafki (mm)</t>
  </si>
  <si>
    <t>Zamówienie ALU</t>
  </si>
  <si>
    <t>Kolory LACOBEL i MATELAC</t>
  </si>
  <si>
    <t>Töltse ki abban az esetben, ha a fúrás nem lesz szimmetrikus a középre</t>
  </si>
  <si>
    <t xml:space="preserve">A szekrény belső mérete (mm)  </t>
  </si>
  <si>
    <t>Az ajtók száma</t>
  </si>
  <si>
    <t>Megrendelés ALU</t>
  </si>
  <si>
    <t>LACOBEL és MATELAC színek</t>
  </si>
  <si>
    <t>20L3200</t>
  </si>
  <si>
    <t>20L3500</t>
  </si>
  <si>
    <t>20L3800</t>
  </si>
  <si>
    <t>20L3900</t>
  </si>
  <si>
    <t>Typ ramene</t>
  </si>
  <si>
    <t>Hmotnost úchytky (g)</t>
  </si>
  <si>
    <t>Typy profilů</t>
  </si>
  <si>
    <t>Typ ramena</t>
  </si>
  <si>
    <t>Rodzaj ramienia</t>
  </si>
  <si>
    <t>A kar típusa</t>
  </si>
  <si>
    <t>Hmotnosť úchytky (g)</t>
  </si>
  <si>
    <t>Waga uchwytu (g)</t>
  </si>
  <si>
    <t>A fogantyú súly (g)</t>
  </si>
  <si>
    <t>Typy profilov</t>
  </si>
  <si>
    <t>Rodzaje profili</t>
  </si>
  <si>
    <t>A profilok típusa</t>
  </si>
  <si>
    <t xml:space="preserve">Standardowo zamówienie dostarczane jest zawsze łącznie z okuciem i listwą torową. </t>
  </si>
  <si>
    <t>Modena nemesacél csiszolt</t>
  </si>
  <si>
    <t>Modena černá broušená</t>
  </si>
  <si>
    <t>Modena čierna brúsená</t>
  </si>
  <si>
    <t>Modena czarna szczotka</t>
  </si>
  <si>
    <t>Modena fekete csiszolt</t>
  </si>
  <si>
    <t>Verona champagne</t>
  </si>
  <si>
    <t>Verona pezsgő</t>
  </si>
  <si>
    <t>Verona černá lesk</t>
  </si>
  <si>
    <t>Verona čierna lesk</t>
  </si>
  <si>
    <t>Verona czarny połysk</t>
  </si>
  <si>
    <t>Verona fekete fényes</t>
  </si>
  <si>
    <t>Verona brúsená</t>
  </si>
  <si>
    <t>Verona csiszolt</t>
  </si>
  <si>
    <t>Verona nerez brúsená</t>
  </si>
  <si>
    <t>Verona nemesacél csiszolt</t>
  </si>
  <si>
    <t>Vivaro nemesacél csiszolt</t>
  </si>
  <si>
    <t>Rocca</t>
  </si>
  <si>
    <t>Čiré</t>
  </si>
  <si>
    <t>Číre</t>
  </si>
  <si>
    <t>Czyste</t>
  </si>
  <si>
    <t>Átlátszó Üveg</t>
  </si>
  <si>
    <t>Pisek</t>
  </si>
  <si>
    <t>Satinato</t>
  </si>
  <si>
    <t>Lakomat</t>
  </si>
  <si>
    <t>Zrcadlo</t>
  </si>
  <si>
    <t>Zrkadlo</t>
  </si>
  <si>
    <t>Lustro</t>
  </si>
  <si>
    <t>Master (Carre)</t>
  </si>
  <si>
    <t xml:space="preserve">Master  Lens </t>
  </si>
  <si>
    <t>Master  Ligne</t>
  </si>
  <si>
    <t>Master  Point</t>
  </si>
  <si>
    <t xml:space="preserve">Master  Ray </t>
  </si>
  <si>
    <t>Master  Shine</t>
  </si>
  <si>
    <t>Antisol bronz</t>
  </si>
  <si>
    <t>Antisol grafit</t>
  </si>
  <si>
    <t>Závěsy</t>
  </si>
  <si>
    <t>Závesy</t>
  </si>
  <si>
    <t>Zawiasy</t>
  </si>
  <si>
    <t>Pántok</t>
  </si>
  <si>
    <t>Aventos ostatní</t>
  </si>
  <si>
    <t>Aventos ostatné</t>
  </si>
  <si>
    <t>Aventos - pozostałe</t>
  </si>
  <si>
    <t>Závěsy se zvedacím pístem</t>
  </si>
  <si>
    <t>Závesy so sdvíhacím piestom</t>
  </si>
  <si>
    <t>Felső ajtó</t>
  </si>
  <si>
    <t>Zrcadlo + bezpečnostní fólie</t>
  </si>
  <si>
    <t>AVENTOS HF Servo Drive</t>
  </si>
  <si>
    <t>AVENTOS HKS TIP ON</t>
  </si>
  <si>
    <t>AVENTOS HL Servo Drive</t>
  </si>
  <si>
    <t>AVENTOS HS Servo Drive</t>
  </si>
  <si>
    <t>KRABY 164 45N</t>
  </si>
  <si>
    <t>KRABY 164 60N</t>
  </si>
  <si>
    <t>KRABY 244 45N</t>
  </si>
  <si>
    <t>KRABY 244 60N</t>
  </si>
  <si>
    <t>KRABY 244 90N</t>
  </si>
  <si>
    <t>KRABY 244 120N</t>
  </si>
  <si>
    <t>KRABY 355 45N</t>
  </si>
  <si>
    <t>KRABY 355 60N</t>
  </si>
  <si>
    <t>KRABY 355 90N</t>
  </si>
  <si>
    <t>KRABY 355 120N</t>
  </si>
  <si>
    <t>spodní</t>
  </si>
  <si>
    <t>spodné</t>
  </si>
  <si>
    <t>Dolne</t>
  </si>
  <si>
    <t>Alsó</t>
  </si>
  <si>
    <t>Minimální vzdálenost umístění závěsů</t>
  </si>
  <si>
    <t>Naložený s integr. Blumotionem</t>
  </si>
  <si>
    <t>Polonaložený s integr. Blumotionem</t>
  </si>
  <si>
    <t>Vložený s integr. Blumotionem</t>
  </si>
  <si>
    <t xml:space="preserve">Standardní vrtání otvoru pro misku závěsu je 3 mm od hrany. </t>
  </si>
  <si>
    <t>Standardní průměr otvorů pro úchytky je ve skle 7 mm a v rámečku 5 mm (distanční podložky jsou součástí balení).</t>
  </si>
  <si>
    <t xml:space="preserve">Pokud je váš požadavek jiný než je uvedeno výše, uveďte ho do poznámky. </t>
  </si>
  <si>
    <t>Reklamace spojené s poškozením nelze uplatnit, pokud byl rámeček již namontován.</t>
  </si>
  <si>
    <t xml:space="preserve">Pro připevnění kování do ALU rámečku, je nutné používat vruty pro toto určené (např. kód 13681). </t>
  </si>
  <si>
    <t xml:space="preserve">Objednávka může obsahovat i více typů (rozměrů) rámečků najednou, přičemž se taková objednávka bere jako platná. Proto doporučujeme před odeslání zkontrolovat formulář, zda obsahuje pouze vámi požadované rámečky.     </t>
  </si>
  <si>
    <t>U určitých typů úchytek jsou závity pro šrouby zapuštěné a je nutné použít vhodné distanční podložky.</t>
  </si>
  <si>
    <t>Formulář obsahuje několik listů, mezi kterými je možné se přepínat ve spodní části.</t>
  </si>
  <si>
    <t>Běžné rámečky</t>
  </si>
  <si>
    <t>Nákresy profilů a spoj. kování</t>
  </si>
  <si>
    <t>Vždy používejte aktuální verzi formuláře, který je dostupný na našich stánkách.</t>
  </si>
  <si>
    <t>Maximální doporučený rozměr rámečku je 2000 x 600 mm (v případě rámečků s nalepeným sklem 1800 x 600 mm)</t>
  </si>
  <si>
    <t>Všechny skla Lacobel a Matelac je možné podlepit bezpečnostní fólií (v případě potřeby uveďte do poznámky)</t>
  </si>
  <si>
    <t xml:space="preserve">Vyplněnou objednávku zašlete na adresu </t>
  </si>
  <si>
    <t>zamowienia@demos-trade.com</t>
  </si>
  <si>
    <t>megrendelesek@demos-trade.com</t>
  </si>
  <si>
    <t>objednavky@demos-trade.com</t>
  </si>
  <si>
    <t>Nákresy profilů</t>
  </si>
  <si>
    <t>Výška rámečku je standardně o 6 mm menší, než uvedená vnitřní výška skříňky.</t>
  </si>
  <si>
    <t>Sada kování na úzký rámeček H27AL (88630)</t>
  </si>
  <si>
    <t>Sada kování na široký rámeček H37AL (88631)</t>
  </si>
  <si>
    <t>Horní vedení délka 2 m (87313)</t>
  </si>
  <si>
    <t>Horní vedení délka 3 m (87312)</t>
  </si>
  <si>
    <t>Spodní vedení délka 2 m (87315)</t>
  </si>
  <si>
    <t>Spodní vedení délka 3 m (87314)</t>
  </si>
  <si>
    <t>Jiný požadavek (ks)</t>
  </si>
  <si>
    <t>Zde jsou uvedeny standardní přesahy dvířek</t>
  </si>
  <si>
    <t>Standardowe prześwity drzwi</t>
  </si>
  <si>
    <t>Množství (ks)</t>
  </si>
  <si>
    <t>Vyplněním kontaktních údajů vyjadřujete současně souhlas, že jste se seznámil s informacemi uvedenými níže!</t>
  </si>
  <si>
    <t xml:space="preserve">Vhodné rozměry rámečku pro konkrétní typ kování je nutné ověřit před zadáním do objednávky (Aventplan, katalog, …), formulář nemá nastaveny omezení. </t>
  </si>
  <si>
    <t>Standardní vrtání otvorů pro závěsy u všech typů kování Aventos HF, je 100 mm od kraje.</t>
  </si>
  <si>
    <t>Vzorkovník skel je možné objednat pod kódy Lacebel VZK003P a Matelac VZK004P.</t>
  </si>
  <si>
    <t xml:space="preserve">Štandardné vŕtanie otvoru pre misku závesu je 3 mm od hrany. </t>
  </si>
  <si>
    <t>Polonaložený s integr. blumotionom</t>
  </si>
  <si>
    <t>Vložený s integr. blumotionom</t>
  </si>
  <si>
    <t>Minimálna vzdialenosť umiestenia závesov</t>
  </si>
  <si>
    <t>Naložený s integr. blumotionom</t>
  </si>
  <si>
    <t>Štandardné vŕtanie otvorov pre závesy u všetkých typov kovania Aventos HF, je 100 mm od kraje.</t>
  </si>
  <si>
    <t>Štandardný priemer otvorov pre úchytky je v skle 7 mm a v rámčeku 5 mm (distančné podložky sú súčasťoubalenia).</t>
  </si>
  <si>
    <t xml:space="preserve">Ak je vaša požiadavka iná ako je uvedené vyššie, uveďte ho do poznámky. </t>
  </si>
  <si>
    <t>U určitých typov úchytiek sú závity pre skrutky zapustené a je nutné použiť vhodné distančné podložky.</t>
  </si>
  <si>
    <t>Reklamácie spojené s poškodením nie je možné uplatniť, pokiaľ bol rámček už namontovaný.</t>
  </si>
  <si>
    <t xml:space="preserve">Pre pripevnenie kovania do ALU rámčeka, je nutné používať skrutky pre toto určené (napr. kód 13681). </t>
  </si>
  <si>
    <t>Vždy používajte aktuálnu verziu formuláru, ktorý je dostupný na našich stránkach.</t>
  </si>
  <si>
    <t>Félig ráütődő integr. Blumotionnal</t>
  </si>
  <si>
    <t>Minimalna odległość umieszczenia zawiasu</t>
  </si>
  <si>
    <t>Minimális távolság a pántok elhelyezésére</t>
  </si>
  <si>
    <t>Ráütődő integr. Blumotionnal</t>
  </si>
  <si>
    <t xml:space="preserve">Standardowa średnica otworów dla uchwytów jest w szkle 7 mm, a w ramce 5 mm (opakowanie zawiera podkładki) </t>
  </si>
  <si>
    <t>A nyílások szabványos átmérője  fogantyúk részére, 7 mm üvegben és 5 mm keretben (a távtartó alátétek a csomagolásban).</t>
  </si>
  <si>
    <t>Jeżeli Państwa wymagania są inne niż powyżej, należy zapisać je w notatce.</t>
  </si>
  <si>
    <t>Amennyiben más a kívánsága, mint a fent megadott lehetőség, kérem írja be a megjegyzésbe</t>
  </si>
  <si>
    <t>W wypadku, kiedy ramka była już zamocowana, nie można uwzględnić reklamacji.</t>
  </si>
  <si>
    <t>Reklamációt a keret sérülésére nem lehet érvényesíteni, ha a keret már fel volt szerelve</t>
  </si>
  <si>
    <t>A vasalat felerősítésére az ALU keretre csak az erre a célra megadott csavarokat lehet használni (péld. kód 13681).</t>
  </si>
  <si>
    <t xml:space="preserve">Objednávka môže obsahovať aj viac typov (rozmerov) rámčekov naraz, pričom sa takáto objednávka berie ako platná. Preto doporučujeme pred odoslaním skontrolovať formulár, či obsahuje iba vami požadované rámčeky.     </t>
  </si>
  <si>
    <t>A megrendelés több típusú (méretű) keretet tartalmazhat, ezt a megrendelést érvényesnek tekintjük. Ezért kérjük ellenőrizni a megrendelőlapot, hogy csak az Ön által megrendelt kereteket tartalmazza.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</si>
  <si>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</si>
  <si>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</si>
  <si>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</si>
  <si>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Vyplňte prosím vaše kontaktné údaje a následne kliknite na požadované políčko nižšie. </t>
  </si>
  <si>
    <t>Wpisz proszę dane kontaktowe i kliknij w odpowiednie okienko poniżej.</t>
  </si>
  <si>
    <t>Töltse ki kérem az elérhetőségét, ezután kattintson az alábbi mezőbe.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</si>
  <si>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</si>
  <si>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</si>
  <si>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igazolja, hogy megismerkedett az alábbi információkkal!</t>
  </si>
  <si>
    <t>Bežné rámčeky</t>
  </si>
  <si>
    <t>Zwykłe ramki</t>
  </si>
  <si>
    <t>Szokványos keretek</t>
  </si>
  <si>
    <t>Ramki przesuwne</t>
  </si>
  <si>
    <t>Tolóajtós keretek</t>
  </si>
  <si>
    <t>Nákresy profilov a spoj. Kovania</t>
  </si>
  <si>
    <t>Rysunki profili i okuć łączących</t>
  </si>
  <si>
    <t>A profilok és összek.vasalat rajza</t>
  </si>
  <si>
    <t>Maximálny doporučený rozmer rámčeka je 2000 x 600 mm (v prípade rámčekov s nalepeným sklom 1800 x 600 mm)</t>
  </si>
  <si>
    <t>A keretek maximális ajánlott mérete 2000 x 600 mm ( kereteknél ragasztott üveggel 1800 x 600 mm)</t>
  </si>
  <si>
    <t xml:space="preserve">Na požiadavku zákazníka, je možné dodať rámčeky s maximálnou dĺžkou profilu 3m. Maximálny rozmer skla je v tomto prípade 2500 x 1300 mm. </t>
  </si>
  <si>
    <t>A megrendelő kívánságára szállítható keret maximális profil hosszal 3m. Az üveg maximális mérete ebben az esetben 2500 x 1300 mm.</t>
  </si>
  <si>
    <t>Všetky sklá Lacobel a Matelac je možné podlepiť bezpečnostnou fóliou (v prípade potreby uveďte do poznámky)</t>
  </si>
  <si>
    <t xml:space="preserve">Vyplnenú objednávku zašlite na adresu </t>
  </si>
  <si>
    <t>A kitöltött megrendelést küldje el a következő címre:</t>
  </si>
  <si>
    <t>Nákresy profilov</t>
  </si>
  <si>
    <t>Rysunki profili</t>
  </si>
  <si>
    <t>A profilok rajza</t>
  </si>
  <si>
    <t>Sada kovania na úzky rámček H27AL (88630)</t>
  </si>
  <si>
    <t>Komplet okuć do wąskiej ramki H27AL (88630)</t>
  </si>
  <si>
    <t>Vasalat szett keskeny keretre H27AL (88630)</t>
  </si>
  <si>
    <t>Sada kovania na široký rámček H37AL (88631)</t>
  </si>
  <si>
    <t>Komplet okuć do szerokiej ramki H37AL (88631)</t>
  </si>
  <si>
    <t>Vasalat szett széles keretre H37AL (88631)</t>
  </si>
  <si>
    <t>Výška rámčeku je štandardne o 6 mm menší, než uvedená vnútorná výška skrinky.</t>
  </si>
  <si>
    <t>A keret magassága standard 6 mm kisebb, mint a szekrény beadott magassága.</t>
  </si>
  <si>
    <t>Horné vedenie dĺžka 2 m (87313)</t>
  </si>
  <si>
    <t>Prowadzenie górne długość 2 m (87313)</t>
  </si>
  <si>
    <t>Felső vezetés hossz. 2 m (87313)</t>
  </si>
  <si>
    <t>Spodné vedenie dĺžka 2 m (87315)</t>
  </si>
  <si>
    <t>Prowadzenie dolne długość 2 m (87315)</t>
  </si>
  <si>
    <t>Alsó vezetés hossz. 2 m (87315)</t>
  </si>
  <si>
    <t>Horné vedenie dĺžka 3 m (87312)</t>
  </si>
  <si>
    <t>Prowadzenie górne długość 3 m (87312)</t>
  </si>
  <si>
    <t>Felső vezetés hossz. 3 m (87312)</t>
  </si>
  <si>
    <t>Spodné vedeniedĺžka 3 m (87314)</t>
  </si>
  <si>
    <t>Prowadzenie dolne długość 3 m (87314)</t>
  </si>
  <si>
    <t>Alsó vezetés hossz. 3 m (87314)</t>
  </si>
  <si>
    <t>Iná požiadavka (ks)</t>
  </si>
  <si>
    <t>Inne wymagania (szt)</t>
  </si>
  <si>
    <t>Egyéb kívánság (db)</t>
  </si>
  <si>
    <t>Množstvo (ks)</t>
  </si>
  <si>
    <t>Ilość (szt)</t>
  </si>
  <si>
    <t>Mennyiség (db)</t>
  </si>
  <si>
    <t>K nadrozmerným rámčekom (nad rozmer 1200 x 800 mm), môže byť účtovaný príplatok za špeciálne balenie a dopravu (viac informácií na zákazníckom centre).</t>
  </si>
  <si>
    <t xml:space="preserve">Vhodné rozmery rámčeku pre konkrétny typ kovania je nutné overiť pred zadanímdo objednávky (Aventplan, katalóg, …), formulár nemá nastavené obmedzenia. </t>
  </si>
  <si>
    <t>A megfelelő keret méreteket az adott vasalat típushoz a megrendelés előtt ellenőrizni kell (Aventplan, katalógus…), az űrlapon nincsenek beállítva a korlátozások.</t>
  </si>
  <si>
    <t>Wzornik szkieł można zamawiać pod kodami Lacebel VZK003P oraz Matelac VZK004P.</t>
  </si>
  <si>
    <t>Vzorkovník skiel je možné objednať pod kódmi Lacobel VZK003P a Matelac VZK004P.</t>
  </si>
  <si>
    <t>Satinato kalené (dodání 3 týdny)</t>
  </si>
  <si>
    <t>Čiré kalené (dodání 3 týdny)</t>
  </si>
  <si>
    <t>Číre kalené (dodanie 3 týždne)</t>
  </si>
  <si>
    <t>Czyste hartowane (dostawa 3 tygodnie)</t>
  </si>
  <si>
    <t>Satinato hartowane (dostawa 3 tygodnie)</t>
  </si>
  <si>
    <t>Satinato kalené (dodanie 3 týždne)</t>
  </si>
  <si>
    <t xml:space="preserve">Vyplňte prosím vaše kontaktní údaje a poté klikněte na požadované políčko níže. </t>
  </si>
  <si>
    <t xml:space="preserve">Na požadavek zákazníka, je možné dodat rámečky s maximální délkou profilu 3m. Maximální rozměr skla je v tomto případě 2500 x 1300 mm. </t>
  </si>
  <si>
    <t>K nadrozměrným rámečkům (nad rozměr 1200 x 800 mm), může být účtován příplatek za speciální balení a dopravu (více informací na zákaznickém centru).</t>
  </si>
  <si>
    <t>Cena za posuvné rámčeky je rovnaká ako cena za bežné rámčeky.</t>
  </si>
  <si>
    <t>Edzett üveg (szállítási idő 3 hét)</t>
  </si>
  <si>
    <t>Satinato edzett (szállítási idő 3 hét)</t>
  </si>
  <si>
    <t>Tükör + biztonsági fólia</t>
  </si>
  <si>
    <t>BRW (elox.)</t>
  </si>
  <si>
    <t>BRW broušené</t>
  </si>
  <si>
    <t>BRW brúsené</t>
  </si>
  <si>
    <t>BRW csiszolt</t>
  </si>
  <si>
    <t>BRW černá broušená</t>
  </si>
  <si>
    <t>BRW čierna brúsená</t>
  </si>
  <si>
    <t>BRW czarna szczotka</t>
  </si>
  <si>
    <t>BRW fekete csiszolt</t>
  </si>
  <si>
    <t>Corleone (elox.)</t>
  </si>
  <si>
    <t>Corleone champagne</t>
  </si>
  <si>
    <t>Corleone pezsgő</t>
  </si>
  <si>
    <t>Imola (elox.)</t>
  </si>
  <si>
    <t>Modena (elox.)</t>
  </si>
  <si>
    <t>Palio (elox.)</t>
  </si>
  <si>
    <t>Pisa (elox.)</t>
  </si>
  <si>
    <t>Ravena</t>
  </si>
  <si>
    <t>Siena (elox.)</t>
  </si>
  <si>
    <t>Verona (elox.)</t>
  </si>
  <si>
    <t>Vivaro (elox.)</t>
  </si>
  <si>
    <t>Lacobel RAL 9007</t>
  </si>
  <si>
    <t>Zrkadlo + bezpečnostná fólie</t>
  </si>
  <si>
    <t>Kurz 100HUF</t>
  </si>
  <si>
    <t>Uvedené nákresy dvířek jsou znázorněny při pohledu z přední strany.</t>
  </si>
  <si>
    <t>Nadrozměrný rámeček, může být účtováno vyšší dopravné</t>
  </si>
  <si>
    <t>Nadrozmerný rámček, môže byť účtované vyššie dopravné.</t>
  </si>
  <si>
    <t>Ramki ponadwymiarowe, może być doliczona wyższa opłata transportu.</t>
  </si>
  <si>
    <t>Túlméretes alu keret rendelése esetén, magasabb szállítási költséget számítunk.</t>
  </si>
  <si>
    <t>HETTICH</t>
  </si>
  <si>
    <t>AVENTOS HK-XS</t>
  </si>
  <si>
    <t>Sensys naložený tlumený</t>
  </si>
  <si>
    <t>Sensys polonaložený tlumený</t>
  </si>
  <si>
    <t>Sensys vložený tlumený</t>
  </si>
  <si>
    <t>Sensys příložný tlumený</t>
  </si>
  <si>
    <t>Sensys naložený netlumený</t>
  </si>
  <si>
    <t>Intermat naložený</t>
  </si>
  <si>
    <t>Intermat naložený 125°</t>
  </si>
  <si>
    <t>Intermat polonaložený</t>
  </si>
  <si>
    <t>Intermat vložený</t>
  </si>
  <si>
    <t>Intermat příložný</t>
  </si>
  <si>
    <t>podložka na Eurovrut</t>
  </si>
  <si>
    <t>podložka na rozpěrnou hmoždinku</t>
  </si>
  <si>
    <t>Umístění ramene</t>
  </si>
  <si>
    <t>AVENTOS HK-XS TIP-ON</t>
  </si>
  <si>
    <t>naložený s tlumením clip 110°</t>
  </si>
  <si>
    <t>polonaložený s tlumením clip 110°</t>
  </si>
  <si>
    <t>vložený s tlumením clip 110°</t>
  </si>
  <si>
    <t>naložený bez tlumení clip 110°</t>
  </si>
  <si>
    <t>polonaložený bez tlumení clip 110°</t>
  </si>
  <si>
    <t>vložený bez tlumení clip 110°</t>
  </si>
  <si>
    <t>naložený TIP-ON clip 110°</t>
  </si>
  <si>
    <t>polonaložený TIP-ON clip 110°</t>
  </si>
  <si>
    <t>vložený TIP-ON clip 110°</t>
  </si>
  <si>
    <t>naložený s tlumením clip 95°</t>
  </si>
  <si>
    <t>polonaložený s tlumením clip 95°</t>
  </si>
  <si>
    <t>vložený s tlumením clip 95°</t>
  </si>
  <si>
    <t>naložený TIP-ON clip 95°</t>
  </si>
  <si>
    <t>naložený TIP-ON clip 120°</t>
  </si>
  <si>
    <t>Sensys naložený bez tlumení</t>
  </si>
  <si>
    <t>Sensys vložený bez tlumení</t>
  </si>
  <si>
    <t>Výklopy</t>
  </si>
  <si>
    <t>STRONG 30N bílý Automatický</t>
  </si>
  <si>
    <t>STRONG 60N bílý Automatický</t>
  </si>
  <si>
    <t>STRONG 80N bílý Automatický</t>
  </si>
  <si>
    <t>STRONG 100N bílý Automatický</t>
  </si>
  <si>
    <t>STRONG 120N bílý Automatický</t>
  </si>
  <si>
    <t>STRONG 60N bílý Polohovací</t>
  </si>
  <si>
    <t>STRONG 80N bílý Polohovací</t>
  </si>
  <si>
    <t>STRONG 100N bílý Polohovací</t>
  </si>
  <si>
    <t>STRONG 120N bílý Polohovací</t>
  </si>
  <si>
    <t>STRONG 30N šedý Automatický</t>
  </si>
  <si>
    <t>STRONG 60N šedý Automatický</t>
  </si>
  <si>
    <t>STRONG 80N šedý Automatický</t>
  </si>
  <si>
    <t>STRONG 100N šedý Automatický</t>
  </si>
  <si>
    <t>STRONG 120N šedý Automatický</t>
  </si>
  <si>
    <t>STRONG 60N šedý Polohovací</t>
  </si>
  <si>
    <t>STRONG 80N šedý Polohovací</t>
  </si>
  <si>
    <t>STRONG 100N šedý Polohovací</t>
  </si>
  <si>
    <t>STRONG 120N šedý Polohovací</t>
  </si>
  <si>
    <t>HUWIL DUO</t>
  </si>
  <si>
    <t>HUWIL DUO FORTE</t>
  </si>
  <si>
    <t>HUWILIFT MAXI</t>
  </si>
  <si>
    <t>K12 244 50N</t>
  </si>
  <si>
    <t>K12 244 80N</t>
  </si>
  <si>
    <t>K12 244 100N</t>
  </si>
  <si>
    <t>K12 244 120N</t>
  </si>
  <si>
    <t>K12 355 60N</t>
  </si>
  <si>
    <t>K12 355 90N</t>
  </si>
  <si>
    <t>K12 355 110N</t>
  </si>
  <si>
    <t>K12 355 130N</t>
  </si>
  <si>
    <t>STRONG spodní bílý</t>
  </si>
  <si>
    <t>STRONG spodní šedý</t>
  </si>
  <si>
    <t xml:space="preserve">HUWIL DUO (90°) </t>
  </si>
  <si>
    <t>KRABY 164 spodní</t>
  </si>
  <si>
    <t>KRABY 244 spodní</t>
  </si>
  <si>
    <t>KRABY 355 spodní</t>
  </si>
  <si>
    <t>naložený k nasunutí</t>
  </si>
  <si>
    <t>polonaložený k nasunutí</t>
  </si>
  <si>
    <t>vložený k nasunutí</t>
  </si>
  <si>
    <t>STRONG bez tlumení</t>
  </si>
  <si>
    <t>STRONG s tlumením</t>
  </si>
  <si>
    <t>k nasunutí na vrut H0</t>
  </si>
  <si>
    <t>k nasunutí EURO šroub H0</t>
  </si>
  <si>
    <t>k nasunutí na vrut H2</t>
  </si>
  <si>
    <t>k nasunutí EURO šroub H2</t>
  </si>
  <si>
    <t>Clip vrut s excentrem H0</t>
  </si>
  <si>
    <t>podložka na vrut</t>
  </si>
  <si>
    <t>naložený clip</t>
  </si>
  <si>
    <t>polonaložený clip</t>
  </si>
  <si>
    <t>Maximální možný rozměr rámečku je 2500x1300mm</t>
  </si>
  <si>
    <t>Minimální vzdálenost závěsu od kraje rámečku je 70mm</t>
  </si>
  <si>
    <t>Minimální vzdálenost závěsu od kraje rámečku je 80mm</t>
  </si>
  <si>
    <t>Maximálny možný rozmer rámčeku je 2500x1300mm</t>
  </si>
  <si>
    <t>Maksymalne wymiary ramki to 2500x1300mm</t>
  </si>
  <si>
    <t>a keret maximális mérete 2500x1300mm</t>
  </si>
  <si>
    <t>Minimálna vzdialenosť závesov od kraja rámčeku je 70mm</t>
  </si>
  <si>
    <t>Minimalna odległość zawiasu od krawędzi ramki jest 70mm</t>
  </si>
  <si>
    <t>a pánt minimális távolsága a keret szélétől 70cm</t>
  </si>
  <si>
    <t>Minimálna vzdialenosť závesov od kraja rámčeku je 80mm</t>
  </si>
  <si>
    <t>Minimalna odległość zawiasu od krawędzi ramki jest 80mm</t>
  </si>
  <si>
    <t>a pánt minimális távolsága a keret szélétől 80cm</t>
  </si>
  <si>
    <t>Sensys naložený tlmený</t>
  </si>
  <si>
    <t>Sensys nakładany z tłumieniem</t>
  </si>
  <si>
    <t>Sensys ráütődő csillapítós</t>
  </si>
  <si>
    <t>Sensys polonaložený tlmený</t>
  </si>
  <si>
    <t>Sensys półnakładany z tłumieniem</t>
  </si>
  <si>
    <t>Sensys vložený tlmený</t>
  </si>
  <si>
    <t>Sensys wpuszczany z tłumieniem</t>
  </si>
  <si>
    <t>Sensys príložný tlmený</t>
  </si>
  <si>
    <t>Sensys równoległy z tłumieniem</t>
  </si>
  <si>
    <t>Sensys hozzáilleszthető csillapítós</t>
  </si>
  <si>
    <t>Sensys naložený netlmený</t>
  </si>
  <si>
    <t>Sensys nakładany bez tłumienia</t>
  </si>
  <si>
    <t>Sensys ráütődő csillapító nélkül</t>
  </si>
  <si>
    <t>Intermat nakładany</t>
  </si>
  <si>
    <t>Intermat ráütődő</t>
  </si>
  <si>
    <t>Intermat nakładany 125°</t>
  </si>
  <si>
    <t>Intermat ráütődő 125°</t>
  </si>
  <si>
    <t>Intermat półnakładany</t>
  </si>
  <si>
    <t>Intermat wpuszczany</t>
  </si>
  <si>
    <t>Intermat príložný</t>
  </si>
  <si>
    <t>Intermat równoległy</t>
  </si>
  <si>
    <t>Intermat hozzáilleszthető</t>
  </si>
  <si>
    <t>Sensys naložený bez tlmenia</t>
  </si>
  <si>
    <t>Sensys vložený bez tlmenia</t>
  </si>
  <si>
    <t>Sensys wpuszczany bez tłumienia</t>
  </si>
  <si>
    <t>prowadnik na wkręt</t>
  </si>
  <si>
    <t>csavar alátét</t>
  </si>
  <si>
    <t>prowadnik na Eurowkręt</t>
  </si>
  <si>
    <t>Eurocsavar alátét</t>
  </si>
  <si>
    <t>podložka na rozpernú hmoždinku</t>
  </si>
  <si>
    <t>prowadnik z kołkiem rozporowym</t>
  </si>
  <si>
    <t>beütőtipli alátét</t>
  </si>
  <si>
    <t>naložený s tlmením clip 110°</t>
  </si>
  <si>
    <t>nakładany z tłumieniem clip 110°</t>
  </si>
  <si>
    <t>polonaložený s tlmením clip 110°</t>
  </si>
  <si>
    <t>półnakładany z tłumieniem clip 110°</t>
  </si>
  <si>
    <t>vložený s tlmením clip 110°</t>
  </si>
  <si>
    <t>wpuszczany z tłumieniem clip 110°</t>
  </si>
  <si>
    <t>naložený bez tlmenia clip 110°</t>
  </si>
  <si>
    <t>nakładany bez tłumienia clip 110°</t>
  </si>
  <si>
    <t>polonaložený bez tlmenia clip 110°</t>
  </si>
  <si>
    <t>półnakładany bez tłumienia clip 110°</t>
  </si>
  <si>
    <t>vložený bez tlmenia clip 110°</t>
  </si>
  <si>
    <t>wpuszczany bez tłumienia clip 110°</t>
  </si>
  <si>
    <t>nakładany TIP-ON clip 110°</t>
  </si>
  <si>
    <t>półnakładany TIP-ON clip 110°</t>
  </si>
  <si>
    <t>wpuszczany TIP-ON clip 110°</t>
  </si>
  <si>
    <t>naložený s tlmením clip 95°</t>
  </si>
  <si>
    <t>nakładany z tłumieniem clip 95°</t>
  </si>
  <si>
    <t>polonaložený s tlmením clip 95°</t>
  </si>
  <si>
    <t>półnakładany z tłumieniem clip 95°</t>
  </si>
  <si>
    <t>vložený s tlmením clip 95°</t>
  </si>
  <si>
    <t>wpuszczany z tłumieniem clip 95°</t>
  </si>
  <si>
    <t>nakładany TIP-ON clip 95°</t>
  </si>
  <si>
    <t>nakładany TIP-ON clip 120°</t>
  </si>
  <si>
    <t>naložený k nasunutiu</t>
  </si>
  <si>
    <t>nakładany nasuwany</t>
  </si>
  <si>
    <t>polonaložený k nasunutiu</t>
  </si>
  <si>
    <t>półnakładany nasuwany</t>
  </si>
  <si>
    <t>vložený k nasunutiu</t>
  </si>
  <si>
    <t>wpuszczany nasuwany</t>
  </si>
  <si>
    <t>STRONG 30N biely Automatický</t>
  </si>
  <si>
    <t>STRONG 30N biały Automatyczny</t>
  </si>
  <si>
    <t xml:space="preserve">STRONG 30N fehér automatikus </t>
  </si>
  <si>
    <t>STRONG 60N biely Automatický</t>
  </si>
  <si>
    <t>STRONG 60N biały Automatyczny</t>
  </si>
  <si>
    <t>STRONG 60N fehér automatikus</t>
  </si>
  <si>
    <t>STRONG 80N biely Automatický</t>
  </si>
  <si>
    <t>STRONG 80N biały Automatyczny</t>
  </si>
  <si>
    <t>STRONG 80N fehér automatikus</t>
  </si>
  <si>
    <t>STRONG 100N biely Automatický</t>
  </si>
  <si>
    <t>STRONG 100N biały Automatyczny</t>
  </si>
  <si>
    <t>STRONG 100N fehér automatikus</t>
  </si>
  <si>
    <t>STRONG 120N biely Automatický</t>
  </si>
  <si>
    <t>STRONG 120N biały Automatyczny</t>
  </si>
  <si>
    <t>STRONG 120N fehér automatikus</t>
  </si>
  <si>
    <t>STRONG 60N biely Polohovací</t>
  </si>
  <si>
    <t>STRONG 60N biały do pozycjonowania</t>
  </si>
  <si>
    <t>STRONG 60N fehér állítható</t>
  </si>
  <si>
    <t>STRONG 80N biely Polohovací</t>
  </si>
  <si>
    <t>STRONG 80N biały do pozycjonowania</t>
  </si>
  <si>
    <t>STRONG 80N fehér állítható</t>
  </si>
  <si>
    <t>STRONG 100N biely Polohovací</t>
  </si>
  <si>
    <t>STRONG 100N biały do pozycjonowania</t>
  </si>
  <si>
    <t>STRONG 100N fehér állítható</t>
  </si>
  <si>
    <t>STRONG 120N biely Polohovací</t>
  </si>
  <si>
    <t>STRONG 120N biały do pozycjonowania</t>
  </si>
  <si>
    <t>STRONG 120N fehér állítható</t>
  </si>
  <si>
    <t>STRONG 30N szary Automatyczny</t>
  </si>
  <si>
    <t>STRONG 30N szürke automatikus</t>
  </si>
  <si>
    <t>STRONG 60N szary Automatyczny</t>
  </si>
  <si>
    <t>STRONG 60N szürke automatikus</t>
  </si>
  <si>
    <t>STRONG 80N szary Automatyczny</t>
  </si>
  <si>
    <t>STRONG 80N szürke automatikus</t>
  </si>
  <si>
    <t>STRONG 100N szary Automatyczny</t>
  </si>
  <si>
    <t>STRONG 100N szürke automatikus</t>
  </si>
  <si>
    <t>STRONG 120N szary Automatyczny</t>
  </si>
  <si>
    <t>STRONG 120N szürke  automatikus</t>
  </si>
  <si>
    <t>STRONG 60N szary do pozycjonowania</t>
  </si>
  <si>
    <t>STRONG 60N szürke állítható</t>
  </si>
  <si>
    <t>STRONG 80N szary do pozycjonowania</t>
  </si>
  <si>
    <t>STRONG 80N szürke állítható</t>
  </si>
  <si>
    <t>STRONG 100N szary do pozycjonowania</t>
  </si>
  <si>
    <t>STRONG 100N szürke állítható</t>
  </si>
  <si>
    <t>STRONG 120N szary do pozycjonowania</t>
  </si>
  <si>
    <t>STRONG 120N szürke állítható</t>
  </si>
  <si>
    <t>STRONG spodný biely</t>
  </si>
  <si>
    <t>STRONG dolny biały</t>
  </si>
  <si>
    <t>STRONG alsó fehér</t>
  </si>
  <si>
    <t>STRONG spodný šedý</t>
  </si>
  <si>
    <t>STRONG dolny szary</t>
  </si>
  <si>
    <t>STRONG alsó szürke</t>
  </si>
  <si>
    <t>KRABY 164 spodný</t>
  </si>
  <si>
    <t>KRABY 164 dolny</t>
  </si>
  <si>
    <t>Gázrugós nyitószerkezet 164 alsó rögzítésű-Kraby</t>
  </si>
  <si>
    <t>KRABY 244 spodný</t>
  </si>
  <si>
    <t>KRABY 244 dolny</t>
  </si>
  <si>
    <t>Gázrugós nyitószerkezet 244 alsó rögzítésű-Kraby</t>
  </si>
  <si>
    <t>KRABY 355 spodný</t>
  </si>
  <si>
    <t>KRABY 355 dolny</t>
  </si>
  <si>
    <t>Gázrugós nyitószerkezet 355 alsó rögzítésű-Kraby</t>
  </si>
  <si>
    <t>k nasunutiu na vrut H0</t>
  </si>
  <si>
    <t>nasuwany na wkręt H0</t>
  </si>
  <si>
    <t>k nasunutiu EURO skrutka H0</t>
  </si>
  <si>
    <t>nasuwany EURO wkręt H0</t>
  </si>
  <si>
    <t>k nasunutiu na vrut H2</t>
  </si>
  <si>
    <t>nasuwany na wkręt H2</t>
  </si>
  <si>
    <t>Rátolhatós  csavar H2</t>
  </si>
  <si>
    <t>k nasunutiu EURO skrutka H2</t>
  </si>
  <si>
    <t>nasuwany EURO wkręt H2</t>
  </si>
  <si>
    <t>Clip vrut s excentrom H0</t>
  </si>
  <si>
    <t>Clip wkręt z mimośrodem H0</t>
  </si>
  <si>
    <t>Uvedené nákresy dvierok sú znázornené pri pohľade z prednej strany.</t>
  </si>
  <si>
    <t>Umiestnenie ramena</t>
  </si>
  <si>
    <t>Kar elhelyezése</t>
  </si>
  <si>
    <t>Minimální možný rozměr rámečku je 140x140mm</t>
  </si>
  <si>
    <t>Minimálny možný rozmer rámčeka je 140x140mm</t>
  </si>
  <si>
    <t>Minimalny rozmiar ramek wynosi 140x140mm</t>
  </si>
  <si>
    <t>A keret lehetséges minimális mérete 140x140mm</t>
  </si>
  <si>
    <t xml:space="preserve">Sensys SiSy naložený </t>
  </si>
  <si>
    <t xml:space="preserve">Sensys SiSy polonaložený </t>
  </si>
  <si>
    <t xml:space="preserve">Sensys SiSy vložený </t>
  </si>
  <si>
    <t xml:space="preserve">Sensys P2o naložený </t>
  </si>
  <si>
    <t xml:space="preserve">Sensys P2o polonaložený </t>
  </si>
  <si>
    <t xml:space="preserve">Sensys P2o vložený </t>
  </si>
  <si>
    <t>Sensys naložený P2O</t>
  </si>
  <si>
    <t>naložený s tlumením clip 110°, ONYX</t>
  </si>
  <si>
    <t>polonaložený s tlumením clip 110°, ONYX</t>
  </si>
  <si>
    <t>vložený s tlumením clip 110°, ONYX</t>
  </si>
  <si>
    <t>naložený 95°, Onyx</t>
  </si>
  <si>
    <t>BRW antracit</t>
  </si>
  <si>
    <t>BRW brąz</t>
  </si>
  <si>
    <t>STRONG Plus</t>
  </si>
  <si>
    <t>BRW antracyt</t>
  </si>
  <si>
    <t>BRW hnědá</t>
  </si>
  <si>
    <t>BRW barna</t>
  </si>
  <si>
    <t>BRW světlá nerez (ACIER GRATA)</t>
  </si>
  <si>
    <t>BRW nerez ACIER GRATA</t>
  </si>
  <si>
    <t>BRW acier grata</t>
  </si>
  <si>
    <t>BRW nemesacél ACIER GRATA</t>
  </si>
  <si>
    <t>BRW tmavá nerez br. (Inox lija)</t>
  </si>
  <si>
    <t>BRW tmavá nerez brúsená LIJA</t>
  </si>
  <si>
    <t>Modena tmavá nerez br. (inox lija)</t>
  </si>
  <si>
    <t>Modena tmavá nerez brúsená LIJA</t>
  </si>
  <si>
    <t>Ravena (elox.)</t>
  </si>
  <si>
    <t>Verona broušený hliník</t>
  </si>
  <si>
    <t>Verona hnědá</t>
  </si>
  <si>
    <t>Verona braz</t>
  </si>
  <si>
    <t>Verona barna</t>
  </si>
  <si>
    <t>Verona tmavá nerez broušená</t>
  </si>
  <si>
    <t>Verona světlá nerez (Acier grata)</t>
  </si>
  <si>
    <t>Verona svetlá nerez brúsená Acier</t>
  </si>
  <si>
    <t>Verona nemesacél csiszolt Acier</t>
  </si>
  <si>
    <t>Vivaro tmavá nerez br. (inox lija)</t>
  </si>
  <si>
    <t>Satinato hnědé</t>
  </si>
  <si>
    <t>Satinato grafit</t>
  </si>
  <si>
    <t>Screen</t>
  </si>
  <si>
    <t>Venus VG10</t>
  </si>
  <si>
    <t>Stopsol bronz</t>
  </si>
  <si>
    <t>Sensys SiSy nakładany</t>
  </si>
  <si>
    <t>Sensys SiSy ráütődő</t>
  </si>
  <si>
    <t>Sensys P2o nakładany</t>
  </si>
  <si>
    <t>Sensys P2o ráütődő</t>
  </si>
  <si>
    <t>naložený s tlmením clip 110° ONYX</t>
  </si>
  <si>
    <t>nakładany z tłumieniem clip 110° ONYX</t>
  </si>
  <si>
    <t>polonaložený s tlmením clip 110° ONYX</t>
  </si>
  <si>
    <t>półnakładany z tłumieniem clip 110° ONYX</t>
  </si>
  <si>
    <t>Sensys SiSy półnakładany</t>
  </si>
  <si>
    <t>Sensys P2o półnakładany</t>
  </si>
  <si>
    <t xml:space="preserve">Strong Plus Naložený clip bez pružiny </t>
  </si>
  <si>
    <t>Strong Plus polonaložený clip bez pružiny</t>
  </si>
  <si>
    <t>Strong Plus polonaložený clip</t>
  </si>
  <si>
    <t>Strong Plus naložený clip</t>
  </si>
  <si>
    <t xml:space="preserve">Strong Plus nakładany clip bez sprężyny </t>
  </si>
  <si>
    <t>Strong Plus ráütődő klip rugó nélkül</t>
  </si>
  <si>
    <t>Strong Plus nakładany Clip</t>
  </si>
  <si>
    <t>Strong Plus ráütődő klip</t>
  </si>
  <si>
    <t>Strong Plus półnakładany ¨clip</t>
  </si>
  <si>
    <t>naložený clip 95° Onyx</t>
  </si>
  <si>
    <t>nakładany clip 95° Onyx</t>
  </si>
  <si>
    <t>ráütődő klip csillapítós 110°</t>
  </si>
  <si>
    <t>ráütődő klip csillapító nélkül 110°</t>
  </si>
  <si>
    <t>ráütődő TIP-ON klip 110°</t>
  </si>
  <si>
    <t xml:space="preserve">ráütődő csillapítós klip 95° </t>
  </si>
  <si>
    <t>ráütődő TIP-ON klip 95°</t>
  </si>
  <si>
    <t>ráütődő TIP-ON klip 120°</t>
  </si>
  <si>
    <t>ráütődő csillapítós klip 110° ONYX</t>
  </si>
  <si>
    <t>ráütődő klip 95° Onyx</t>
  </si>
  <si>
    <t xml:space="preserve">Sensys SiSy Vložený </t>
  </si>
  <si>
    <t xml:space="preserve">Sensys SiSy wpuszczany </t>
  </si>
  <si>
    <t xml:space="preserve">Sensys P2o Vložený </t>
  </si>
  <si>
    <t xml:space="preserve">Sensys P2o wpuszczany </t>
  </si>
  <si>
    <t>Strong Plus vložený clip</t>
  </si>
  <si>
    <t>Strong Plus wpuszczany Clip</t>
  </si>
  <si>
    <t>vložený s tlmením clip 110° Onyx</t>
  </si>
  <si>
    <t>wpuszczany z tłumieniem clip 110° Onyx</t>
  </si>
  <si>
    <t>közézáródó klip csillapító nélkül 110°</t>
  </si>
  <si>
    <t>Excentes klipes csavar H0</t>
  </si>
  <si>
    <t>Storng Plus vložený clip bez pružiny</t>
  </si>
  <si>
    <t>Strong Plus vložený bez pružiny</t>
  </si>
  <si>
    <t xml:space="preserve">Strong Plus wpuszczany bez sprężyny </t>
  </si>
  <si>
    <t>Strong Plus 30° clip bez pružiny</t>
  </si>
  <si>
    <t>Strong Plus 30° clip  bez pružiny</t>
  </si>
  <si>
    <t xml:space="preserve">Strong Plus 30° clip bez sprężyny </t>
  </si>
  <si>
    <t>Strong Plus 30° klip rugó nélkül</t>
  </si>
  <si>
    <t>Strong Plus 30°clip</t>
  </si>
  <si>
    <t>Úvod</t>
  </si>
  <si>
    <t>STRONG s tlmením</t>
  </si>
  <si>
    <t>STRONG z tłumieniem</t>
  </si>
  <si>
    <t>STRONG csillapítós</t>
  </si>
  <si>
    <t>STRONG bez tlmení</t>
  </si>
  <si>
    <t>STRONG  bez tłumienia</t>
  </si>
  <si>
    <t>STRONG csillapító nélkül</t>
  </si>
  <si>
    <t>Verona černá mat</t>
  </si>
  <si>
    <t>Verona čierna mat</t>
  </si>
  <si>
    <t>Verona fekete matt</t>
  </si>
  <si>
    <t>Maximální možný rozměr rámečku Corleone je 1500x600mm</t>
  </si>
  <si>
    <t>Maximálny možný rozmer rámčeku Corleone je 1500x600mm</t>
  </si>
  <si>
    <t>Maksymalne wymiary ramki Corleone to 1500x600mm</t>
  </si>
  <si>
    <t>a keret maximális mérete Corleone 1500x600mm</t>
  </si>
  <si>
    <t>Vivaro černá mat</t>
  </si>
  <si>
    <t>Vivaro čierne mat</t>
  </si>
  <si>
    <t>Vivaro fekete matt</t>
  </si>
  <si>
    <t>Imola černá mat</t>
  </si>
  <si>
    <t>Imola čierna mat</t>
  </si>
  <si>
    <t>Imola fekete matt</t>
  </si>
  <si>
    <t>Pisa černá mat</t>
  </si>
  <si>
    <t>Pisa čierna matt</t>
  </si>
  <si>
    <t>Pisa fekete matt</t>
  </si>
  <si>
    <t>Pisa černá lesk</t>
  </si>
  <si>
    <t>Pisa čierna lesk</t>
  </si>
  <si>
    <t>Pisa czarny połysk</t>
  </si>
  <si>
    <t>Pisa fekete fényes</t>
  </si>
  <si>
    <t>Modena černá mat</t>
  </si>
  <si>
    <t>Modena čierna matt</t>
  </si>
  <si>
    <t>Modena fekete matt</t>
  </si>
  <si>
    <t>Modena černá lesk</t>
  </si>
  <si>
    <t>Modena čierna lesk</t>
  </si>
  <si>
    <t>Modena czarny połysk</t>
  </si>
  <si>
    <t>Modena fekete fényes</t>
  </si>
  <si>
    <t>BRW černá mat</t>
  </si>
  <si>
    <t>BRW čierna matt</t>
  </si>
  <si>
    <t>BRW fekete matt</t>
  </si>
  <si>
    <t>BRW černá lesk</t>
  </si>
  <si>
    <t>BRW čierna lesk</t>
  </si>
  <si>
    <t>BRW czarny połysk</t>
  </si>
  <si>
    <t>BRW fekete fényes</t>
  </si>
  <si>
    <t>BRW bílá mat</t>
  </si>
  <si>
    <t>BRW biela matt</t>
  </si>
  <si>
    <t>BRW fehér matt</t>
  </si>
  <si>
    <t>BRW bílá lesk</t>
  </si>
  <si>
    <t>BRW biela lesk</t>
  </si>
  <si>
    <t>BRW fehér fényes</t>
  </si>
  <si>
    <t>Vivaro bílá mat</t>
  </si>
  <si>
    <t>Vivaro biela matt</t>
  </si>
  <si>
    <t>Vivaro fehér matt</t>
  </si>
  <si>
    <t>Vivaro bílá lesk</t>
  </si>
  <si>
    <t>Vivaro biela lesk</t>
  </si>
  <si>
    <t>Vivaro fehér fényes</t>
  </si>
  <si>
    <t>Imola bílá mat</t>
  </si>
  <si>
    <t>Imola biela matt</t>
  </si>
  <si>
    <t>Imola fehér matt</t>
  </si>
  <si>
    <t>Corleone černé mat</t>
  </si>
  <si>
    <t>Corleone čierne mat</t>
  </si>
  <si>
    <t>Corleone fekete matt</t>
  </si>
  <si>
    <t>Zrcadlo hnědé</t>
  </si>
  <si>
    <t>Zrcadlo grafit</t>
  </si>
  <si>
    <t>Zrkadlo grafit</t>
  </si>
  <si>
    <t>Lustro grafit</t>
  </si>
  <si>
    <t>Tükör grafit</t>
  </si>
  <si>
    <t>Krizet</t>
  </si>
  <si>
    <t>Strong Plus naložený clip bez pružiny</t>
  </si>
  <si>
    <t>Strong Plus Clip na eurošroub H2</t>
  </si>
  <si>
    <t>Strong Plus Clip na euroskrutku H2</t>
  </si>
  <si>
    <t>Strong Plus Clip na wkręt euro H2</t>
  </si>
  <si>
    <t>Strong Plus Klip EURO csavarra H2</t>
  </si>
  <si>
    <t>Strong Plus Clip na skrutku H2</t>
  </si>
  <si>
    <t>Strong Plus Clip na vrut H2</t>
  </si>
  <si>
    <t>Strong plus Clip na wkręt H2</t>
  </si>
  <si>
    <t>Strong plus Klip csavarra H2</t>
  </si>
  <si>
    <t xml:space="preserve">Strong Plus Clip na eurošroub H0 </t>
  </si>
  <si>
    <t>Strong Plus Clip na vrut H0</t>
  </si>
  <si>
    <t>Strong Plus Clip na euroskrutku H0</t>
  </si>
  <si>
    <t>Strong Plus Clip na skrutku H0</t>
  </si>
  <si>
    <t xml:space="preserve">Strong Plus Clip na wkręt euro H0 </t>
  </si>
  <si>
    <t>Strong Plus Clip na wkręt H0</t>
  </si>
  <si>
    <t xml:space="preserve">Strong Plus Klip EURO csavarra H0 </t>
  </si>
  <si>
    <t>Strong Plus Klip csavarra H0</t>
  </si>
  <si>
    <t>Strong Plus Clip vrut s excentrem H0</t>
  </si>
  <si>
    <t>Strong Plus Clip vrut s excentrom H0</t>
  </si>
  <si>
    <t>Strong Plus Clip wkręt z mimośrodem H0</t>
  </si>
  <si>
    <t>Strong Plus Excentes klipes csavar H0</t>
  </si>
  <si>
    <t>Strong Plus Clip vrut s excentrem H2</t>
  </si>
  <si>
    <t>Strong Plus Clip vrut s excentrom H2</t>
  </si>
  <si>
    <t>Strong Plus Clip wkręt z mimośrodem H2</t>
  </si>
  <si>
    <t>Strong Plus Excentes klipes csavar H2</t>
  </si>
  <si>
    <t>Satinato hnedé</t>
  </si>
  <si>
    <t>Satinato barna</t>
  </si>
  <si>
    <t>Zrkadlo hnedé</t>
  </si>
  <si>
    <t>Satinato brązowe</t>
  </si>
  <si>
    <t>Stopsol brąz</t>
  </si>
  <si>
    <t>Lustro brązowe</t>
  </si>
  <si>
    <t>Tükör barna</t>
  </si>
  <si>
    <t>Homokmart</t>
  </si>
  <si>
    <t>Piasek</t>
  </si>
  <si>
    <t>Piesok</t>
  </si>
  <si>
    <t>Matelac zrkadlo strieb.</t>
  </si>
  <si>
    <t>Matelac lustro srebrny</t>
  </si>
  <si>
    <t>Matelac tükör ezüst</t>
  </si>
  <si>
    <t>Bizonyos típusú fogantyúknál a csavarmenet süllyesztve van, ezért megfelelő távtartót kell használni.</t>
  </si>
  <si>
    <t>Vasalat</t>
  </si>
  <si>
    <t>Standardowe wiercenie pod puszkę zawiasu wynosi 3mm od krawędzi.</t>
  </si>
  <si>
    <t>Wpisz wartość jeśli wiercenie nie ma być wykonane symetrycznie (na środku )</t>
  </si>
  <si>
    <t>Podgląd kolorów RAL i REF jest orientacyjny !!!</t>
  </si>
  <si>
    <t>Standardowe wiercenia pod wszystkie zawiasy w Aventosie HF wynosi 100mm od krawędzi.</t>
  </si>
  <si>
    <t>Do zamocowania okuć do ramki aluminiowej należy stosować specjalnie do tego przeznaczone wkręty (np. kod 13681)</t>
  </si>
  <si>
    <t>W jednym formularzu możemy wybrać różne rodzaje i wymiary ramek. Przed odesłaniem zamówienia należy sprawdzić poprawność wprowadzonych parametrów.</t>
  </si>
  <si>
    <t>Maksymalny zalecany rozmiar ramki to 2000 x 600 mm (w wypadku ramek ze szkłem wklejanym 1800 x 600 mm)</t>
  </si>
  <si>
    <t>Wysokość ramki jest standardowo o 6mm mniejsza niż wysokość wewnętrzna szafki.</t>
  </si>
  <si>
    <t>Pokud je úchytka připevněna skrz sklo, je nutné vždy použít distanční podložku (např. 144516, 191970, C0315)</t>
  </si>
  <si>
    <t>Ak je úchytka pripevnená cez sklo, je nutné vždy použiť distančnú podložku (napr. 144516, 191970, C0315).</t>
  </si>
  <si>
    <t>Jeśli uchwyt będzie zamocowany w wierceniach w szkle, należy zastosować podkładkę dystansową (np. kod 144516, 191970, C0315)</t>
  </si>
  <si>
    <t>Amennyiben a fogantyú az üvegen keresztül van rögzítve, mindig távtartó gyűrűt kell használni (péld. kód 144516, 191970, C0315).</t>
  </si>
  <si>
    <t>AVENTOS HK TOP</t>
  </si>
  <si>
    <t>AVENTOS HK TOP Servo Drive</t>
  </si>
  <si>
    <t>AVENTOS HK TOP TIP ON</t>
  </si>
  <si>
    <t>Rámeček</t>
  </si>
  <si>
    <t>Rámček</t>
  </si>
  <si>
    <t>Ramka</t>
  </si>
  <si>
    <t>Szprosy</t>
  </si>
  <si>
    <t>Folie</t>
  </si>
  <si>
    <t>Profily</t>
  </si>
  <si>
    <t>Typ folie</t>
  </si>
  <si>
    <t>Varna</t>
  </si>
  <si>
    <t>Vertikálně</t>
  </si>
  <si>
    <t>Transparentní</t>
  </si>
  <si>
    <t>Horizontálně</t>
  </si>
  <si>
    <t>Bílá</t>
  </si>
  <si>
    <t>Černá</t>
  </si>
  <si>
    <t>Palio černá mat</t>
  </si>
  <si>
    <t>Siena černá mat</t>
  </si>
  <si>
    <t>Vivaro champagne</t>
  </si>
  <si>
    <t>Kalené</t>
  </si>
  <si>
    <t>Kombinace 2 profilů</t>
  </si>
  <si>
    <t>Rámeček složený ze dvou různých profilů</t>
  </si>
  <si>
    <t>Značka kování</t>
  </si>
  <si>
    <t>Varianta kování</t>
  </si>
  <si>
    <t>Umístění úchytky</t>
  </si>
  <si>
    <t>Naložení</t>
  </si>
  <si>
    <t>Souhrn</t>
  </si>
  <si>
    <t>Varna (Vlevo a Vpravo) + Siena (Nahoře a dole)</t>
  </si>
  <si>
    <t>Siena (Vlevo a vpravo) + Varna (Nahoře a dole)</t>
  </si>
  <si>
    <t>Varna (Vlevo a Vpravo) + Palio (Nahoře a dole)</t>
  </si>
  <si>
    <t>Palio (Vlevo a vpravo) + Varna (Nahoře a dole)</t>
  </si>
  <si>
    <t>Varna (Vlevo a Vpravo) + Rocca (Nahoře a dole)</t>
  </si>
  <si>
    <t>Rocca (Vlevo a vpravo) + Varna (Nahoře a dole)</t>
  </si>
  <si>
    <t>Keret</t>
  </si>
  <si>
    <t>Kombinácia 2 profilov</t>
  </si>
  <si>
    <t>Połączenie 2 profili</t>
  </si>
  <si>
    <t>2 profil kombinációja</t>
  </si>
  <si>
    <t>Dělící lišty</t>
  </si>
  <si>
    <t>Osztócsíkok</t>
  </si>
  <si>
    <t>Deliace lišty</t>
  </si>
  <si>
    <t>Značka kovania</t>
  </si>
  <si>
    <t>Marka okucia</t>
  </si>
  <si>
    <t>Wariant okucia</t>
  </si>
  <si>
    <t>Variant kovania</t>
  </si>
  <si>
    <t>Naloženie</t>
  </si>
  <si>
    <t>Ráütődés</t>
  </si>
  <si>
    <t>Závesy pre výklopy</t>
  </si>
  <si>
    <t>Závěsy k Výklopu</t>
  </si>
  <si>
    <t>Umiestnenie úchytky</t>
  </si>
  <si>
    <t>Fogantyú helyzete</t>
  </si>
  <si>
    <t>Rozteč</t>
  </si>
  <si>
    <t>Rozstaw</t>
  </si>
  <si>
    <t>Távolság</t>
  </si>
  <si>
    <t>W górę</t>
  </si>
  <si>
    <t>Fel</t>
  </si>
  <si>
    <t>Navrchu</t>
  </si>
  <si>
    <t>Le</t>
  </si>
  <si>
    <t>Vzdálenost od kraje</t>
  </si>
  <si>
    <t>Vzdialenosť od kraja</t>
  </si>
  <si>
    <t>Odległość od krawędzi</t>
  </si>
  <si>
    <t>A távolsága a peremtől</t>
  </si>
  <si>
    <t>Hartowane</t>
  </si>
  <si>
    <t>Edzett</t>
  </si>
  <si>
    <t>Módosítások nélkül</t>
  </si>
  <si>
    <t>Bez úprav</t>
  </si>
  <si>
    <t>Bez modyfikacji</t>
  </si>
  <si>
    <t>Folia</t>
  </si>
  <si>
    <t>Fólia</t>
  </si>
  <si>
    <t>Palio čierna matt</t>
  </si>
  <si>
    <t>Palio fekete matt</t>
  </si>
  <si>
    <t>Siena čierna mat</t>
  </si>
  <si>
    <t>Siena fekete matt</t>
  </si>
  <si>
    <t>Vivaro pezsgő</t>
  </si>
  <si>
    <t>Varna (Vľavo a Vpravo) + Siena (Hore a dole)</t>
  </si>
  <si>
    <t>Siena (Vľavo a vpravo) + Varna (Hore a dole)</t>
  </si>
  <si>
    <t>Varna (Vľavo a Vpravo) + Palio (Hore a dole)</t>
  </si>
  <si>
    <t>Palio (Vľavo a vpravo) + Varna (Hore a dole)</t>
  </si>
  <si>
    <t>Varna (Vľavo a Vpravo) + Rocca (Hore a dole)</t>
  </si>
  <si>
    <t>Rocca (Vľavo a vpravo) + Varna (Hore a dole)</t>
  </si>
  <si>
    <t>Warna (lewa i prawa) + Siena (góra i dół)</t>
  </si>
  <si>
    <t>Siena (lewa i prawa) + Warna (góra i dół)</t>
  </si>
  <si>
    <t>Warna (lewa i prawa) + Palio (góra i dół)</t>
  </si>
  <si>
    <t>Palio (lewy i prawy) + Warna (góra i dół)</t>
  </si>
  <si>
    <t>Warna (lewa i prawa) + Rocca (góra i dół)</t>
  </si>
  <si>
    <t>Rocca (lewa i prawa) + Varna (góra i dół)</t>
  </si>
  <si>
    <t>Várna (bal és jobb) + Siena (fent és alul)</t>
  </si>
  <si>
    <t>Siena (bal és jobb) + Várna (felső és alsó)</t>
  </si>
  <si>
    <t>Várna (bal és jobb) + Palio (felső és alsó)</t>
  </si>
  <si>
    <t>Palio (bal és jobb) + Várna (felső és alsó)</t>
  </si>
  <si>
    <t>Várna (bal és jobb) + Rocca (felső és alsó)</t>
  </si>
  <si>
    <t>Rocca (bal és jobb) + Várna (felső és alsó)</t>
  </si>
  <si>
    <t>Podnośniki</t>
  </si>
  <si>
    <t xml:space="preserve">Vasalatok </t>
  </si>
  <si>
    <t>Ano</t>
  </si>
  <si>
    <t>Ne</t>
  </si>
  <si>
    <t>Igen</t>
  </si>
  <si>
    <t>Nem</t>
  </si>
  <si>
    <t>Nie</t>
  </si>
  <si>
    <t>Tak</t>
  </si>
  <si>
    <t>Áno</t>
  </si>
  <si>
    <t>Horizontálně i Vertikálně</t>
  </si>
  <si>
    <t>horizontálne</t>
  </si>
  <si>
    <t>vertikálne</t>
  </si>
  <si>
    <t>Horizontálne aj Vertikálne</t>
  </si>
  <si>
    <t>Poziomo</t>
  </si>
  <si>
    <t>Pionowo</t>
  </si>
  <si>
    <t>Poziomo i pionowo</t>
  </si>
  <si>
    <t>Vízszintesen</t>
  </si>
  <si>
    <t>Függőlegesen</t>
  </si>
  <si>
    <t>Vízszintesen és függőlegesen</t>
  </si>
  <si>
    <t>Rámček zložený z dvoch rôznych profilov</t>
  </si>
  <si>
    <t>Két különböző profilból álló keret</t>
  </si>
  <si>
    <t>Skla</t>
  </si>
  <si>
    <t>Vlevo a vpravo</t>
  </si>
  <si>
    <t>Nahoře a dole</t>
  </si>
  <si>
    <t>Kombinace dvou profilů</t>
  </si>
  <si>
    <t>Mezera mezi předěly musí být alespoň 100 mm.</t>
  </si>
  <si>
    <t>A válaszfalak közötti hézagnak legalább 100 mm-nek kell lennie.</t>
  </si>
  <si>
    <t>Medzera medzi predely musí byť aspoň 100 mm.</t>
  </si>
  <si>
    <t>Předěl</t>
  </si>
  <si>
    <t>Typ fólie</t>
  </si>
  <si>
    <t>Rodzaj folii</t>
  </si>
  <si>
    <t>Fólia típus</t>
  </si>
  <si>
    <t>transparentné</t>
  </si>
  <si>
    <t>biela</t>
  </si>
  <si>
    <t>čierna</t>
  </si>
  <si>
    <t>Átlátszó</t>
  </si>
  <si>
    <t>Fekete</t>
  </si>
  <si>
    <t>Kalení</t>
  </si>
  <si>
    <t>Broušení skla pro předěly</t>
  </si>
  <si>
    <t>Dále</t>
  </si>
  <si>
    <t>Ďalšie</t>
  </si>
  <si>
    <t>Következő</t>
  </si>
  <si>
    <t>Podsumowanie</t>
  </si>
  <si>
    <t>Összegzés</t>
  </si>
  <si>
    <t>Súhrn</t>
  </si>
  <si>
    <t>Pohled na předěly je jen ilustrativní a nezobrazuje zvolený počet ks. předělů horizontálně / vertikálně.</t>
  </si>
  <si>
    <t>Standardně jsou rámečky připraveny pro posuvné kování H27AL (nosnost 25 kg na rámeček) a H37AL (nosnost 35 kg na rámeček).</t>
  </si>
  <si>
    <t>Štandardne sú rámčeky pripravené pre posuvné kovanie H27AL (nosnosť 25 kg na rámček) a H37AL (nosnosť 35 kg na rámček).</t>
  </si>
  <si>
    <t>Cena za posuvné rámečky je shodná jako cena za běžné rámečky.</t>
  </si>
  <si>
    <t>Upozornění</t>
  </si>
  <si>
    <t>Upozornenie</t>
  </si>
  <si>
    <t>Értesítés</t>
  </si>
  <si>
    <t>Ogłoszenie</t>
  </si>
  <si>
    <t>Varna černá (Vlevo a Vpravo) + Siena černá (Nahoře a dole)</t>
  </si>
  <si>
    <t>Siena černá (Vlevo a vpravo) + Varna černá (Nahoře a dole)</t>
  </si>
  <si>
    <t>Varna čierna (Vľavo a Vpravo) + Siena čierna (Hore a dole)</t>
  </si>
  <si>
    <t>Siena čierna (Vľavo a vpravo) + Varna čierna (Hore a dole)</t>
  </si>
  <si>
    <t>Warna czarny (lewa i prawa) + Siena czarny (góra i dół)</t>
  </si>
  <si>
    <t>Siena czarny (lewa i prawa) + Warna czarny (góra i dół)</t>
  </si>
  <si>
    <t>Várna fekete (bal és jobb) + Siena fekete (fent és alul)</t>
  </si>
  <si>
    <t>Siena fekete (bal és jobb) + Várna fekete (felső és alsó)</t>
  </si>
  <si>
    <t>Warna</t>
  </si>
  <si>
    <t>Várna</t>
  </si>
  <si>
    <t>Rocca černá</t>
  </si>
  <si>
    <t>Rocca čierna</t>
  </si>
  <si>
    <t>Rocca czarny</t>
  </si>
  <si>
    <t>Rocca fekete</t>
  </si>
  <si>
    <t>Varna černá</t>
  </si>
  <si>
    <t>Varna čierna</t>
  </si>
  <si>
    <t>Warna czarny</t>
  </si>
  <si>
    <t>Várna fekete</t>
  </si>
  <si>
    <t>Varna černá (Vlevo a Vpravo) + Rocca černá (Nahoře a dole)</t>
  </si>
  <si>
    <t>Rocca černá (Vlevo a vpravo) + Varna černá (Nahoře a dole)</t>
  </si>
  <si>
    <t>Varna čierna (Vľavo a Vpravo) + Rocca čierna (Hore a dole)</t>
  </si>
  <si>
    <t>Rocca čierna (Vľavo a vpravo) + Varna čierna (Hore a dole)</t>
  </si>
  <si>
    <t>Warna czarny (lewa i prawa) + Rocca czarny (góra i dół)</t>
  </si>
  <si>
    <t>Rocca czarny (lewa i prawa) + Varna czarny (góra i dół)</t>
  </si>
  <si>
    <t>Várna fekete (bal és jobb) + Rocca fekete (felső és alsó)</t>
  </si>
  <si>
    <t>Rocca fekete (bal és jobb) + Várna fekete (felső és alsó)</t>
  </si>
  <si>
    <t>A pánttál- nyílásokat szabvány szerint a keret élétől 3mm-re marjuk be</t>
  </si>
  <si>
    <t>Az feltüntetett árak ÁFA nélkül vannak megadva és nem tartalmazzák a szükséges vasalatok árát!</t>
  </si>
  <si>
    <t>Darabszám</t>
  </si>
  <si>
    <t>Aventos - egyéb</t>
  </si>
  <si>
    <t>Pántok gázrugós dugattyúval</t>
  </si>
  <si>
    <t>Félig ráütődő klip</t>
  </si>
  <si>
    <t>Közézáródó klip</t>
  </si>
  <si>
    <t>Félig ráütődő</t>
  </si>
  <si>
    <t>Közézáródó</t>
  </si>
  <si>
    <t>Közézáródó ellenrugóval</t>
  </si>
  <si>
    <t>Közézáródó integr. Blumotionnal</t>
  </si>
  <si>
    <t>45° clip Félig ráütődő</t>
  </si>
  <si>
    <t>45° klip</t>
  </si>
  <si>
    <t>Az Aventos típusa</t>
  </si>
  <si>
    <t>Gázrugós felnyílók</t>
  </si>
  <si>
    <t>Szállítás a kiválasztott vasalatokkal</t>
  </si>
  <si>
    <t>A másik ajtó kivitelezése</t>
  </si>
  <si>
    <t>LFFL vastagság 18 mm</t>
  </si>
  <si>
    <t xml:space="preserve">A nyomtatvány kitöltésénél mindig haladjon fentről lefelé. Amennyiben bármilyen változtatást hajt végre a nyomtatványon, ellenőrizze az összes adatot, hogy rendben vannak-e. </t>
  </si>
  <si>
    <t>Ábrázolt  RAL és REF színek csak tájékoztató jellegűek !!!</t>
  </si>
  <si>
    <t>AVENTOS HK-S</t>
  </si>
  <si>
    <t>A megrendelés alapértelmezetten a vasalattal és a vezető profilokkal együtt kerül kiszállításra</t>
  </si>
  <si>
    <t>Itt vannak megadva az ajtó standard átnyúlásai</t>
  </si>
  <si>
    <t>AVENTOS HK-S TIP ON</t>
  </si>
  <si>
    <t>A nyílások szabványos fúrása pántok részére minden típusú Aventos HF vasalatnál 100 mm az éltől</t>
  </si>
  <si>
    <t>Mindig használja a legfrissebb megrendelő lapot, amelyet megtalál a weboldalunkon.</t>
  </si>
  <si>
    <t>Az összes Lacobal és Matelac üveget biztonsági fóliával lehet ellátni (amennyiben szükséges, kérjük beírni a megjegyzésbe)</t>
  </si>
  <si>
    <t>A nagy méretű keretekhez ( nagy méret 1200 x 800 mm felett), felárat számolhatunk fel a speciális csomagolásért és szállításért (részletesebb információért forduljon ügyfélközpontunkhoz).</t>
  </si>
  <si>
    <t>Az üveg minták megrendelhetőek: Lacobel kód VZK003P és Matelac kód VZK004P.</t>
  </si>
  <si>
    <t>A beadott ajtórajzok elölnézetben vannak megjelenítve.</t>
  </si>
  <si>
    <t>Sensys félig ráütődő csillapítós</t>
  </si>
  <si>
    <t>Sensys közézáródó csillapítós</t>
  </si>
  <si>
    <t>Intermat félig ráütődő</t>
  </si>
  <si>
    <t>Intermat közézáródó</t>
  </si>
  <si>
    <t>Sensys közézáródó csillapító nélkül</t>
  </si>
  <si>
    <t>félig ráütődő klip csillapítós 110°</t>
  </si>
  <si>
    <t>közézáródó klip csillapítós 110°</t>
  </si>
  <si>
    <t>félig ráütődő klip csillapító nélkül 110°</t>
  </si>
  <si>
    <t>félig ráütődő TIP-ON klip 110°</t>
  </si>
  <si>
    <t>közézáródó TIP-ON klip 110°</t>
  </si>
  <si>
    <t>félig ráütődő csillapítós klip 95°</t>
  </si>
  <si>
    <t>közézáródó csillapítós klip 95°</t>
  </si>
  <si>
    <t>ráütődő slide on</t>
  </si>
  <si>
    <t>félig ráütődő slide on</t>
  </si>
  <si>
    <t>közézáródó slide on</t>
  </si>
  <si>
    <t>H0 csavar slide on</t>
  </si>
  <si>
    <t>Euro csavar  H0 slide on</t>
  </si>
  <si>
    <t xml:space="preserve">Euro csavar  H2 slide on </t>
  </si>
  <si>
    <t>Sensys SiSy félig ráütődő</t>
  </si>
  <si>
    <t>Sensys SiSy közézáródó</t>
  </si>
  <si>
    <t>Sensys P2o félig ráütődő</t>
  </si>
  <si>
    <t>Sensys P2o közézáródó</t>
  </si>
  <si>
    <t>félig ráütődő csillapítós klip 110° ONYX</t>
  </si>
  <si>
    <t>közézáródó csillapítós klip 110° Onyx</t>
  </si>
  <si>
    <t>Strong Plus közézáródó rugó nélkül</t>
  </si>
  <si>
    <t>Strong Plus félig ráütődő klip</t>
  </si>
  <si>
    <t>Strong Plus közézáródó klip</t>
  </si>
  <si>
    <t>Bevezetés</t>
  </si>
  <si>
    <t>Szerelvények gyártója</t>
  </si>
  <si>
    <t>Szerelvények típusa</t>
  </si>
  <si>
    <t>Pántok felnyíló vasalatokhoz</t>
  </si>
  <si>
    <t>Fehér</t>
  </si>
  <si>
    <t>Alapkivitelben a keretek a H27AL (teherbírás 25 keret / keret) és a H37AL (teherbírás 35 kg / keret) csúszó szerelvényekhez vannak felkészítve.</t>
  </si>
  <si>
    <t>Standardowo ościeżnice przygotowane są pod okucia przesuwne H27AL (nośność 25 kg na ościeżnicę) i H37AL (nośność 35 kg na ościeżnicę).</t>
  </si>
  <si>
    <t>Cena za ramy przesuwne jest taka sama jak cena za zwykłe ramy.</t>
  </si>
  <si>
    <t>A csúszó keretek ára megegyezik a közönséges keretek árával.</t>
  </si>
  <si>
    <t>BRW bialy matowy</t>
  </si>
  <si>
    <t>BRW bialy połysk</t>
  </si>
  <si>
    <t>BRW szczotkowany</t>
  </si>
  <si>
    <t>BRW Czarny matowy</t>
  </si>
  <si>
    <t>BRW szampański</t>
  </si>
  <si>
    <t>BRW INOX (stal nierdzewna)</t>
  </si>
  <si>
    <t>Corleone czarny matowy</t>
  </si>
  <si>
    <t>Corleone szampański</t>
  </si>
  <si>
    <t>Imola Czarny matowy</t>
  </si>
  <si>
    <t>Imola bialy matowy</t>
  </si>
  <si>
    <t>Modena Czarny matowy</t>
  </si>
  <si>
    <t>Modena INOX (stal nierdzewna)</t>
  </si>
  <si>
    <t>Palio Czarny matowy</t>
  </si>
  <si>
    <t>Pisa Czarny matowy</t>
  </si>
  <si>
    <t>Siena czarny matowy</t>
  </si>
  <si>
    <t>Verona szczotkowany</t>
  </si>
  <si>
    <t>Verona czarny matowy</t>
  </si>
  <si>
    <t>Verona szampański</t>
  </si>
  <si>
    <t>Verona Inox szczotkowany</t>
  </si>
  <si>
    <t>Verona Inox Acier szczotkowany</t>
  </si>
  <si>
    <t>Vivaro czarny matowy</t>
  </si>
  <si>
    <t>Vivaro szampański</t>
  </si>
  <si>
    <t>Vivaro INOX (stal nierdzewna)</t>
  </si>
  <si>
    <t>Vivaro biały matowy</t>
  </si>
  <si>
    <t>Vivaro biały połysk</t>
  </si>
  <si>
    <t>Antisol brąz</t>
  </si>
  <si>
    <t>Lustro + folia bezpieczna</t>
  </si>
  <si>
    <t>Zawias z podnośnikiem gazowym</t>
  </si>
  <si>
    <t>Półnakładany ze zintegrowanym Blumotionem</t>
  </si>
  <si>
    <t>Wpuszczany ze zintegrowanym Blumotionem</t>
  </si>
  <si>
    <t>Podwyższenie o 6mm</t>
  </si>
  <si>
    <t>Wybierz pozycję ramki</t>
  </si>
  <si>
    <t>W dół</t>
  </si>
  <si>
    <t>Płyta melaminowana grubość 18mm</t>
  </si>
  <si>
    <t xml:space="preserve">Ilość drzwi </t>
  </si>
  <si>
    <t>Nakładany ze zintegrowanym Blumotionem</t>
  </si>
  <si>
    <t>W przypadku niektórych typów uchwytów gwinty do wkrętów są wpuszczone i należy zastosować odpowiednie podkładki dystansowe.</t>
  </si>
  <si>
    <t>Szczelina między szprosami musi wynosić co najmniej 100 mm.</t>
  </si>
  <si>
    <t>Na prośbę klienta można dostarczyć ramki o maksymalnej długości profilu 3m. Rozmiar maksymalny szkła wynosi 2500 x 1300 mm.</t>
  </si>
  <si>
    <t>Wszystkie szkła Lacobel i Matelac można podkleić folią bezpieczną (należy dopisać taką informację w notatce)</t>
  </si>
  <si>
    <t>Wypełnione zamówienie wyślij pod adres</t>
  </si>
  <si>
    <t>Do ramek ponadgabarytowych (ponad rozmiar 1200 x 800 mm) może być doliczana opłata za specjalne zapakowanie i transport (dodatkowe informacje w Biurze Obsługi Klienta)</t>
  </si>
  <si>
    <t>Przed odesłaniem zamówienia należy sprawdzić czy nie przekroczone zostały maksymalne wymiary ramki względem zastosowanego okucia. Formularz nie ma ustawionych ograniczeń.</t>
  </si>
  <si>
    <t>Podane rysunki techniczne frontów przedstawione są z przodu.</t>
  </si>
  <si>
    <t>Umieszczenie ramienia</t>
  </si>
  <si>
    <t>Nałożenie</t>
  </si>
  <si>
    <t>Zawiasy do podnośników</t>
  </si>
  <si>
    <t>Umieszczenie uchwytu</t>
  </si>
  <si>
    <t>Ramka złożona z dwóch różnych profili</t>
  </si>
  <si>
    <t>transparentna</t>
  </si>
  <si>
    <t>Biała</t>
  </si>
  <si>
    <t>czarna</t>
  </si>
  <si>
    <t>Kolejne</t>
  </si>
  <si>
    <t>Již neměnit po tom co vyberete</t>
  </si>
  <si>
    <t>Už nemeniť po tom čo vyberiete</t>
  </si>
  <si>
    <t>Nie zmieniaj po wybraniu</t>
  </si>
  <si>
    <t>A kiválasztás után ne változtasson</t>
  </si>
  <si>
    <t>Zpět</t>
  </si>
  <si>
    <t>Vissza</t>
  </si>
  <si>
    <t>Powrót</t>
  </si>
  <si>
    <t>Späť</t>
  </si>
  <si>
    <t>Rozteč úchytky (cm)</t>
  </si>
  <si>
    <t>Rozteč úchytiek (cm)</t>
  </si>
  <si>
    <t>Rozstaw uchwytu (cm)</t>
  </si>
  <si>
    <t>Fogantyú távolság (cm)</t>
  </si>
  <si>
    <t>Objednávkový formulář ALU uchytových profilů</t>
  </si>
  <si>
    <t>Objednávkový formulár ALU uchytových profilov</t>
  </si>
  <si>
    <t>Konfigurátor</t>
  </si>
  <si>
    <t>Konfigurator</t>
  </si>
  <si>
    <t>Konfiguráció</t>
  </si>
  <si>
    <t>FANO</t>
  </si>
  <si>
    <t>PIANO</t>
  </si>
  <si>
    <t>TORINO</t>
  </si>
  <si>
    <t>LUNGO</t>
  </si>
  <si>
    <t>G9</t>
  </si>
  <si>
    <t>LIVORNO</t>
  </si>
  <si>
    <t>Černá mat</t>
  </si>
  <si>
    <t>Čierna matt</t>
  </si>
  <si>
    <t>Fekete matt</t>
  </si>
  <si>
    <t>Bronz</t>
  </si>
  <si>
    <t>Brąz</t>
  </si>
  <si>
    <t>Nerez</t>
  </si>
  <si>
    <t>Nemesacél</t>
  </si>
  <si>
    <t>Alumínium</t>
  </si>
  <si>
    <t>Hliník</t>
  </si>
  <si>
    <t>Aluminium</t>
  </si>
  <si>
    <t>Stal nierdzewna</t>
  </si>
  <si>
    <t>Fano</t>
  </si>
  <si>
    <t>G10</t>
  </si>
  <si>
    <t>Livorno</t>
  </si>
  <si>
    <t>Lungo</t>
  </si>
  <si>
    <t>Piano 2</t>
  </si>
  <si>
    <t>Torino</t>
  </si>
  <si>
    <t>Vibo</t>
  </si>
  <si>
    <t>Piano</t>
  </si>
  <si>
    <t>ID:</t>
  </si>
  <si>
    <t>Max. do délky 1200 mm, větší rozměry na poptávku a individuální nacenění</t>
  </si>
  <si>
    <t>Max. do dĺžky 1200mm, väčšie rozmery na poptávku a individuálne nacenenie</t>
  </si>
  <si>
    <t>Maks. do długości 1200 mm, większe wymiary na zamówienie i wycena indywidualna</t>
  </si>
  <si>
    <t>Max. 1200 mm hosszúságig, nagyobb méretek külön kérésre és egyedi áron</t>
  </si>
  <si>
    <t>Cena bez dopravy</t>
  </si>
  <si>
    <t>Cena je bez dopravy</t>
  </si>
  <si>
    <t>Cena bez wysyłki</t>
  </si>
  <si>
    <t>Ár szállítás nélkül</t>
  </si>
  <si>
    <t>Termín výroby je 14 pracovnách dní, u broušené verze 21 dní</t>
  </si>
  <si>
    <t>Termín výroby je 14 pracovných dní, u brúsenej verzie 21dní</t>
  </si>
  <si>
    <t>Okres produkcji wynosi 14 dni roboczych, dla wersji ciętej 21 dni.</t>
  </si>
  <si>
    <t>A gyártási időszak 14 munkanap, a kivágott változatnál 21 nap.</t>
  </si>
  <si>
    <t>Cena je bez DPH</t>
  </si>
  <si>
    <t>Cena nie zawiera podatku VAT</t>
  </si>
  <si>
    <t>Az ár nem tartalmazza az áfát</t>
  </si>
  <si>
    <t>Profily G9 a G10 jsou kompatibilní se skladovou kolekcí Ramara a Lucata</t>
  </si>
  <si>
    <t>Profily G9 a G 10 nie sú kompatibilné so skladovou kolekciou Ramara a Lucata</t>
  </si>
  <si>
    <t>Profile G9 i G10 są kompatybilne z kolekcją magazynową Ramara i Lucata</t>
  </si>
  <si>
    <t>A G9 és G10 profilok kompatibilisek a Ramara és a Lucata készlet kollekcióval</t>
  </si>
  <si>
    <t>Typ 1</t>
  </si>
  <si>
    <t>Wpisz 1</t>
  </si>
  <si>
    <t>1. típus</t>
  </si>
  <si>
    <t>Typ 2</t>
  </si>
  <si>
    <t>Wpisz 2</t>
  </si>
  <si>
    <t>2. típus</t>
  </si>
  <si>
    <t>Typ 3</t>
  </si>
  <si>
    <t>Wpisz 3</t>
  </si>
  <si>
    <t>3. típus</t>
  </si>
  <si>
    <t>Typ 4</t>
  </si>
  <si>
    <t>Wpisz 4</t>
  </si>
  <si>
    <t>4. típus</t>
  </si>
  <si>
    <t>18 mm</t>
  </si>
  <si>
    <t>19 mm</t>
  </si>
  <si>
    <t>20 mm</t>
  </si>
  <si>
    <t>Černá mat. broušená</t>
  </si>
  <si>
    <t>Čierna mat. brúsená</t>
  </si>
  <si>
    <t>Bronz broušená</t>
  </si>
  <si>
    <t>bronz brúsená</t>
  </si>
  <si>
    <t>Brąz szczotkowany</t>
  </si>
  <si>
    <t>Nerez broušená</t>
  </si>
  <si>
    <t>nerez brúsená</t>
  </si>
  <si>
    <t>Szczotkowana stal nierdzewna</t>
  </si>
  <si>
    <t>Hliník broušený</t>
  </si>
  <si>
    <t>hliník brúsený</t>
  </si>
  <si>
    <t>Szczotkowane aluminium</t>
  </si>
  <si>
    <t>Zlatá</t>
  </si>
  <si>
    <t>zlatá</t>
  </si>
  <si>
    <t>Złoto</t>
  </si>
  <si>
    <t>Arany</t>
  </si>
  <si>
    <t>Zlatá broušená</t>
  </si>
  <si>
    <t>zlatá brúsená</t>
  </si>
  <si>
    <t>Złoty szlif</t>
  </si>
  <si>
    <t>Dodat v broušené variantě</t>
  </si>
  <si>
    <t>Dodať v brúsené variante</t>
  </si>
  <si>
    <t>Délka (mm)</t>
  </si>
  <si>
    <t>Dĺžka (mm)</t>
  </si>
  <si>
    <t>Długość (mm)</t>
  </si>
  <si>
    <t>Hossz (mm)</t>
  </si>
  <si>
    <t>Typ frézování</t>
  </si>
  <si>
    <t>Typ frézovania</t>
  </si>
  <si>
    <t>Rodzaj frezowania</t>
  </si>
  <si>
    <t>Marás típusa</t>
  </si>
  <si>
    <t>Tloušťka dvířek</t>
  </si>
  <si>
    <t>Hrúbka dvierok</t>
  </si>
  <si>
    <t>Grubość drzwi</t>
  </si>
  <si>
    <t>Ajtó vastagsága</t>
  </si>
  <si>
    <t>Počet ks.</t>
  </si>
  <si>
    <t>Ilość szt.</t>
  </si>
  <si>
    <t>Nápověda: Typy frézování</t>
  </si>
  <si>
    <t>Pomoc: Typy frézovanie</t>
  </si>
  <si>
    <t>Pomoc: Rodzaje frezowania</t>
  </si>
  <si>
    <t>Segítség: Marás típusok</t>
  </si>
  <si>
    <t>Zvolena barva:</t>
  </si>
  <si>
    <t>Zvolená farba:</t>
  </si>
  <si>
    <t>Wybrany kolor:</t>
  </si>
  <si>
    <t>Kiválasztott szín:</t>
  </si>
  <si>
    <t>Zvolen profil:</t>
  </si>
  <si>
    <t>Wybrany profil:</t>
  </si>
  <si>
    <t>Kiválasztott profil:</t>
  </si>
  <si>
    <t>Úchyt</t>
  </si>
  <si>
    <t>Uchwyt</t>
  </si>
  <si>
    <t>Fogantyú</t>
  </si>
  <si>
    <t>Barva</t>
  </si>
  <si>
    <t>Farba</t>
  </si>
  <si>
    <t>Kolor</t>
  </si>
  <si>
    <t>Szín</t>
  </si>
  <si>
    <t>|--&gt;&gt;</t>
  </si>
  <si>
    <t>&lt;&lt;--|</t>
  </si>
  <si>
    <t>Frezovani?</t>
  </si>
  <si>
    <t>Nerez, černá, bronz</t>
  </si>
  <si>
    <t xml:space="preserve">Hliník </t>
  </si>
  <si>
    <t>Broušené</t>
  </si>
  <si>
    <t>Zator, 12 listopad 2020</t>
  </si>
  <si>
    <r>
      <t xml:space="preserve">32-640 Zator, Władysława Grabskiego 10     email: biuro@cordia.pl     tel. 33 875 43 17     </t>
    </r>
    <r>
      <rPr>
        <b/>
        <sz val="11"/>
        <color indexed="8"/>
        <rFont val="Arial"/>
        <family val="2"/>
        <charset val="238"/>
      </rPr>
      <t>www.cordia.pl</t>
    </r>
  </si>
  <si>
    <t>Typ G9</t>
  </si>
  <si>
    <t xml:space="preserve">         anodowane jako detal</t>
  </si>
  <si>
    <t xml:space="preserve">wymiar </t>
  </si>
  <si>
    <t xml:space="preserve">wymiar  </t>
  </si>
  <si>
    <t>mm</t>
  </si>
  <si>
    <t>* Cena bez kosztów transportu.</t>
  </si>
  <si>
    <t>* Termin realizacji: do 14 dni roboczych ; anoda brązowa do 21 dni roboczych</t>
  </si>
  <si>
    <t>* Powyższe ceny nie zawierają podatku VAT.</t>
  </si>
  <si>
    <t>* Standardowy rozstaw otworów: 2 otwory do długości 399mm; w uchwytach od 400 mm wzwyż wiercimy 20 mm od krawędzi + otwór na środku</t>
  </si>
  <si>
    <t>* Prosimy o potwierdzenie typu frezowania. Typ 1 - proszę podać grubość frontu.</t>
  </si>
  <si>
    <t>* Typ 1 - minimalna długość 146 mm.</t>
  </si>
  <si>
    <t>* Cennik do długości 1200 mm. Powyżej wycena indywidualna.</t>
  </si>
  <si>
    <t>Typ G10</t>
  </si>
  <si>
    <t>frezowanie Typ 1, 2, 3, 4</t>
  </si>
  <si>
    <t>Broušené lub piaskowane</t>
  </si>
  <si>
    <t>* Prosimy o potwierdzenie typu frezowania. Typ 1 i 4 - proszę o podanie grubości frontu.</t>
  </si>
  <si>
    <t>* Typ 1 i 4 – minimalna długość uchwytu 146mm.</t>
  </si>
  <si>
    <t>Typ VIBO</t>
  </si>
  <si>
    <t xml:space="preserve"> piaskowane</t>
  </si>
  <si>
    <t>piaskowane</t>
  </si>
  <si>
    <t>* Uchwyt z taśma dwustronną 3M VHB 4936 15x0,5 mm</t>
  </si>
  <si>
    <t>* Nie ma możliwości szczotkowania uchwytów VIBO.</t>
  </si>
  <si>
    <t>frezowanie Typ 1 płyta 18mm, Typ 2</t>
  </si>
  <si>
    <t xml:space="preserve">Broušené </t>
  </si>
  <si>
    <t>* Prosimy o potwierdzenie typu frezowania. Typ 1 – tylko do płyty o grubości 18 mm.</t>
  </si>
  <si>
    <t>* Typ 1 – minimalna długość uchwytu 146mm.</t>
  </si>
  <si>
    <t>MARINO_DUE</t>
  </si>
  <si>
    <t>PIANO 2 krótkie</t>
  </si>
  <si>
    <t>G-9</t>
  </si>
  <si>
    <t>G-10</t>
  </si>
  <si>
    <t>LOVORNO</t>
  </si>
  <si>
    <t>PIANO2_K</t>
  </si>
  <si>
    <t>VIBO</t>
  </si>
  <si>
    <t>Uchyt 1</t>
  </si>
  <si>
    <t>Uchyt 2</t>
  </si>
  <si>
    <t>Uchyt 3</t>
  </si>
  <si>
    <t>Uchyt 4</t>
  </si>
  <si>
    <t>Uchyt 5</t>
  </si>
  <si>
    <t>Uchyt 6</t>
  </si>
  <si>
    <t>Uchyt 7</t>
  </si>
  <si>
    <t>Uchyt 8</t>
  </si>
  <si>
    <t>(1=1-2;2=1-4)</t>
  </si>
  <si>
    <t>_fano</t>
  </si>
  <si>
    <t>_g9</t>
  </si>
  <si>
    <t>_g10</t>
  </si>
  <si>
    <t>_livorno</t>
  </si>
  <si>
    <t>_lungo</t>
  </si>
  <si>
    <t>_piano</t>
  </si>
  <si>
    <t>_torino</t>
  </si>
  <si>
    <t>_vibo</t>
  </si>
  <si>
    <t>_marino_due</t>
  </si>
  <si>
    <t>_piano2</t>
  </si>
  <si>
    <t>_g9_f</t>
  </si>
  <si>
    <t>_g10_f</t>
  </si>
  <si>
    <t>_lungo_f</t>
  </si>
  <si>
    <t>_vibo_f</t>
  </si>
  <si>
    <t>_fr1</t>
  </si>
  <si>
    <t>_fr2</t>
  </si>
  <si>
    <t>Formularz do zamawiania uchwytów na wymiar CORDIA</t>
  </si>
  <si>
    <t>Proszę korzystać zawsze z aktualnej wersji formularza umieszczonego na naszych stronach Web.</t>
  </si>
  <si>
    <t>Formularz należy wypełnić od góry do dołu. Po ewentualnej zmianie proszę skontrolować poprawność wprowadzonych danych.</t>
  </si>
  <si>
    <t>Vyberte profil</t>
  </si>
  <si>
    <t>Wybierz profil</t>
  </si>
  <si>
    <t>Profil típusa</t>
  </si>
  <si>
    <t xml:space="preserve">Wstecz </t>
  </si>
  <si>
    <t>Dostarczyć w wersji szczotkowanej</t>
  </si>
  <si>
    <t>Czarny mat</t>
  </si>
  <si>
    <t>Megrendelőlap ALU fogantyú profilokhoz</t>
  </si>
  <si>
    <t>Szálcsiszolt fekete matt</t>
  </si>
  <si>
    <t>Szálcsiszolt bronz</t>
  </si>
  <si>
    <t>Szálcsiszolt rozsdamentes acél</t>
  </si>
  <si>
    <t>Szálcsiszolt alumínium</t>
  </si>
  <si>
    <t>Szálcsiszolt arany</t>
  </si>
  <si>
    <t>Szállítás szálcsiszolt kivitelben</t>
  </si>
  <si>
    <t>Uvedené ceny jsou bez DPH!</t>
  </si>
  <si>
    <t>Uvedené ceny sú bez DPH!</t>
  </si>
  <si>
    <t>Podane ceny nie zawierają podatku VAT!</t>
  </si>
  <si>
    <t>Kč</t>
  </si>
  <si>
    <t>€</t>
  </si>
  <si>
    <t>zl</t>
  </si>
  <si>
    <t>HUF</t>
  </si>
  <si>
    <t>PIANO 2</t>
  </si>
  <si>
    <t>TECHNOLOGIA czerwiec 2021</t>
  </si>
  <si>
    <t>UCHWYT</t>
  </si>
  <si>
    <t>CIĘCIE</t>
  </si>
  <si>
    <t>FREZOWANIE zamiennie cięcie a typ1-4</t>
  </si>
  <si>
    <t>PIASKOWANIE</t>
  </si>
  <si>
    <t>SZCZOTKOWANIE</t>
  </si>
  <si>
    <t>ANODOWANIE</t>
  </si>
  <si>
    <t>KOD PROFILU+ 0,6 zł opakowanie</t>
  </si>
  <si>
    <t>KOD</t>
  </si>
  <si>
    <t>CIĘCIE+ wybijanie harpuna</t>
  </si>
  <si>
    <t>KOD TYP1-4</t>
  </si>
  <si>
    <t>ANODA SREBRNA, NATURALNA</t>
  </si>
  <si>
    <t>ANODA STAL / CZARNA / BRĄZOWA</t>
  </si>
  <si>
    <t>ANODA ZŁOTA</t>
  </si>
  <si>
    <t>UCHG9SURN</t>
  </si>
  <si>
    <t>UCHCIE</t>
  </si>
  <si>
    <t>UCHFRE1</t>
  </si>
  <si>
    <t>UCHSZC6</t>
  </si>
  <si>
    <t>UCHANA4</t>
  </si>
  <si>
    <t>UCHANC2</t>
  </si>
  <si>
    <t>UCHANZ1</t>
  </si>
  <si>
    <t>NABG10SUR</t>
  </si>
  <si>
    <t>UCHWYB</t>
  </si>
  <si>
    <t>UCHFRE2</t>
  </si>
  <si>
    <t>UCHSZC2</t>
  </si>
  <si>
    <t>UCHANA2</t>
  </si>
  <si>
    <t>UCHANC3</t>
  </si>
  <si>
    <t>UCHANZ2</t>
  </si>
  <si>
    <t>G11</t>
  </si>
  <si>
    <t>PROUCHG11</t>
  </si>
  <si>
    <t>UCHCIE1</t>
  </si>
  <si>
    <t>UCHFRE4</t>
  </si>
  <si>
    <t>UCHSZC7</t>
  </si>
  <si>
    <t>UCHANA6</t>
  </si>
  <si>
    <t>UCHANAC11</t>
  </si>
  <si>
    <t>UCHANZ3</t>
  </si>
  <si>
    <t>NABLIVSUR</t>
  </si>
  <si>
    <t>UCHWYB1</t>
  </si>
  <si>
    <t>UCHSZC4</t>
  </si>
  <si>
    <t>UCHANA1</t>
  </si>
  <si>
    <t>UCHANC5</t>
  </si>
  <si>
    <t>UCHANZ4</t>
  </si>
  <si>
    <t>NABFANSUR</t>
  </si>
  <si>
    <t>UCHSZC3</t>
  </si>
  <si>
    <t>UCHANC1</t>
  </si>
  <si>
    <t>UCHANZ5</t>
  </si>
  <si>
    <t>MARINO DUE</t>
  </si>
  <si>
    <t>NABMRD…</t>
  </si>
  <si>
    <t>UCHSZC1</t>
  </si>
  <si>
    <t>UCHANA3</t>
  </si>
  <si>
    <t>UCHANC4</t>
  </si>
  <si>
    <t>UCHANZ6</t>
  </si>
  <si>
    <t>NABPIASUR</t>
  </si>
  <si>
    <t>UCHANC6</t>
  </si>
  <si>
    <t>UCHANZ7</t>
  </si>
  <si>
    <t>UCHSZC5</t>
  </si>
  <si>
    <t>UCHANA5</t>
  </si>
  <si>
    <t>UCHANC7</t>
  </si>
  <si>
    <t>UCHANZ8</t>
  </si>
  <si>
    <t>NABTORSUR</t>
  </si>
  <si>
    <t>UCHWYB2</t>
  </si>
  <si>
    <t>UCHANC8</t>
  </si>
  <si>
    <t>UCHANZ9</t>
  </si>
  <si>
    <t>VIBSUR…</t>
  </si>
  <si>
    <t>UCHPIA</t>
  </si>
  <si>
    <t>UCHANC9</t>
  </si>
  <si>
    <t>UCHANZ10</t>
  </si>
  <si>
    <t>NABLUN…</t>
  </si>
  <si>
    <t>UCHFRE3</t>
  </si>
  <si>
    <t>UCHANC10</t>
  </si>
  <si>
    <t>UCHANZ11</t>
  </si>
  <si>
    <t>G12</t>
  </si>
  <si>
    <t>frezowanie Typ 1</t>
  </si>
  <si>
    <t>_fr3</t>
  </si>
  <si>
    <t>_fr4</t>
  </si>
  <si>
    <t>_fr5</t>
  </si>
  <si>
    <t>G-11</t>
  </si>
  <si>
    <t>G-12</t>
  </si>
  <si>
    <t>_g11</t>
  </si>
  <si>
    <t>_g12</t>
  </si>
  <si>
    <t>Typ 5</t>
  </si>
  <si>
    <t>Typ 7</t>
  </si>
  <si>
    <t>Typ 8</t>
  </si>
  <si>
    <t>UCHFRETYP7</t>
  </si>
  <si>
    <t>Zator, 10.10.2024</t>
  </si>
  <si>
    <t>Typ G11</t>
  </si>
  <si>
    <t>cięte na prosto</t>
  </si>
  <si>
    <t>frezowanie Typ 5</t>
  </si>
  <si>
    <t>frezowanie Typ 7</t>
  </si>
  <si>
    <t>* Termin realizacji: do 14 dni roboczych ; anoda brązowa, złota do 21 dni roboczych</t>
  </si>
  <si>
    <t>* Prosimy o potwierdzenie typu frezowania. Typ 5 - proszę podać grubość frontu.</t>
  </si>
  <si>
    <t>* Typ 5 - minimalna długość 146 mm.</t>
  </si>
  <si>
    <t>Typ G12</t>
  </si>
  <si>
    <t>frezowanie Typ 8</t>
  </si>
  <si>
    <t>n/a</t>
  </si>
  <si>
    <t>_g11_f5</t>
  </si>
  <si>
    <t>_g11_f7</t>
  </si>
  <si>
    <t>_g12_f1</t>
  </si>
  <si>
    <t>_g12_f8</t>
  </si>
  <si>
    <t>Pokud vyberete frézování typ 5, nebo 8, minimální délka profilu je 146mm, maximální 1200mm</t>
  </si>
  <si>
    <t>Marino Due</t>
  </si>
  <si>
    <t>PROUCHG12</t>
  </si>
  <si>
    <t>UCHFRETYP8</t>
  </si>
  <si>
    <t>UCHANAC2</t>
  </si>
  <si>
    <t>Pokial si zvolíte frézovanie typ 5, alebo 8, minimálna dĺžka profilu je 146mm, maximálna 1200mm</t>
  </si>
  <si>
    <t>W przypadku wybrania typu frezowania 5 lub 8 minimalna długość profilu to 146mm, maksymalna 1200mm</t>
  </si>
  <si>
    <t>Ha az 5-ös vagy 8-as marási típust választja, a minimális profilhossz 146 mm, a maximális 1200 mm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</si>
  <si>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</si>
  <si>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</si>
  <si>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</si>
  <si>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Megerősítem, hogy megértettem és elfogadom a fenti feltételeket és ajánlásokat.</t>
  </si>
  <si>
    <t>Profil Marino Due je dostupný pouze ve variantě hliník</t>
  </si>
  <si>
    <t>Profil Marino Due jest dostępny tylko w wariancie aluminium</t>
  </si>
  <si>
    <t>Profil Marino Due je dostupný iba vo variante hliník</t>
  </si>
  <si>
    <t>A Marino Due profil csak alumínium változatban érhető el</t>
  </si>
  <si>
    <t>Vyberte barvu</t>
  </si>
  <si>
    <t>Zvolte farbu</t>
  </si>
  <si>
    <t>Válasszon színt</t>
  </si>
  <si>
    <t>Wybierz kolor</t>
  </si>
  <si>
    <t>Zvolte profil</t>
  </si>
  <si>
    <t>Změňte typ frézování</t>
  </si>
  <si>
    <t>Zmień rodzaj frezowania</t>
  </si>
  <si>
    <t>Zmeňte typ frézovania</t>
  </si>
  <si>
    <t>Változtassa meg a marás típusát</t>
  </si>
  <si>
    <t>Všechny barevné kombinace dodání 2-3 týdny, zlatá varianta 5 týdnů.</t>
  </si>
  <si>
    <t>Všetky farebné varianty dodani 2-3 týždne, zlatá varianta 5 týžďnov</t>
  </si>
  <si>
    <t>Dostawa wszystkich kombinacji kolorów w ciągu 2-3 tygodni, wariant złoty w ciągu 5 tygodni.</t>
  </si>
  <si>
    <t>Minden színkombináció szállítása 2-3 hét, arany változat 5 hét.</t>
  </si>
  <si>
    <t>objednavkySK@demos-trade.com</t>
  </si>
  <si>
    <t>%</t>
  </si>
  <si>
    <t>Ceny jsou platné od 01.12.2024/Verze 1.09</t>
  </si>
  <si>
    <t>Ceny sú platné od 01.12.2024/Verzia 1.09</t>
  </si>
  <si>
    <t>Ceny obowiązują od 01.12.2024/Wersja 1.09</t>
  </si>
  <si>
    <t>Az árak érvényesek 2024.12.01 -től/1.09 - es változat</t>
  </si>
  <si>
    <t>Vaše sleva</t>
  </si>
  <si>
    <t>Vaše zľava</t>
  </si>
  <si>
    <t>Twój Rabat</t>
  </si>
  <si>
    <t>Engedmény a profilokra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</si>
</sst>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z?-415];[Red]\-#,##0.00\ [$z?-415]"/>
    <numFmt numFmtId="165" formatCode="#,##0\ &quot;zł&quot;;[Red]\-#,##0\ &quot;zł&quot;"/>
  </numFmts>
  <fonts count="7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.5"/>
      <color theme="1"/>
      <name val="Consolas"/>
      <family val="3"/>
      <charset val="238"/>
    </font>
    <font>
      <sz val="8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004984"/>
      <name val="Arial"/>
      <family val="2"/>
      <charset val="238"/>
    </font>
    <font>
      <sz val="14"/>
      <color rgb="FF00498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72"/>
      <color theme="1"/>
      <name val="Calibri"/>
      <family val="2"/>
      <charset val="238"/>
      <scheme val="minor"/>
    </font>
    <font>
      <sz val="72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9"/>
      <color theme="1" tint="0.499984740745262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sz val="11"/>
      <color rgb="FF00498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0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24"/>
      <color theme="1" tint="0.499984740745262"/>
      <name val="Calibri"/>
      <family val="2"/>
      <charset val="238"/>
      <scheme val="minor"/>
    </font>
    <font>
      <b/>
      <sz val="14"/>
      <color theme="0" tint="-0.499984740745262"/>
      <name val="Calibri"/>
      <family val="2"/>
      <charset val="238"/>
    </font>
    <font>
      <b/>
      <sz val="14"/>
      <color theme="0" tint="-0.499984740745262"/>
      <name val="Arial"/>
      <family val="2"/>
      <charset val="238"/>
    </font>
    <font>
      <b/>
      <sz val="14"/>
      <color theme="0" tint="-0.499984740745262"/>
      <name val="Calibri"/>
      <family val="2"/>
      <charset val="238"/>
      <scheme val="minor"/>
    </font>
    <font>
      <b/>
      <sz val="10"/>
      <color theme="1" tint="0.499984740745262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3"/>
      <name val="Czcionka tekstu podstawowego"/>
      <charset val="238"/>
    </font>
    <font>
      <b/>
      <sz val="11"/>
      <color theme="4" tint="-0.499984740745262"/>
      <name val="Czcionka tekstu podstawowego"/>
      <charset val="238"/>
    </font>
    <font>
      <b/>
      <sz val="9"/>
      <color theme="4" tint="-0.249977111117893"/>
      <name val="Czcionka tekstu podstawowego"/>
      <charset val="238"/>
    </font>
    <font>
      <sz val="11"/>
      <color theme="3"/>
      <name val="Czcionka tekstu podstawowego"/>
      <family val="2"/>
      <charset val="238"/>
    </font>
    <font>
      <sz val="11"/>
      <color rgb="FF00B050"/>
      <name val="Czcionka tekstu podstawowego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5E7E9"/>
        <bgColor indexed="64"/>
      </patternFill>
    </fill>
    <fill>
      <patternFill patternType="solid">
        <fgColor rgb="FFC2C0BD"/>
        <bgColor indexed="64"/>
      </patternFill>
    </fill>
    <fill>
      <patternFill patternType="solid">
        <fgColor rgb="FF282928"/>
        <bgColor indexed="64"/>
      </patternFill>
    </fill>
    <fill>
      <patternFill patternType="solid">
        <fgColor rgb="FF6D6359"/>
        <bgColor indexed="64"/>
      </patternFill>
    </fill>
    <fill>
      <gradientFill>
        <stop position="0">
          <color theme="0"/>
        </stop>
        <stop position="1">
          <color rgb="FFE5E7E9"/>
        </stop>
      </gradientFill>
    </fill>
    <fill>
      <gradientFill degree="180">
        <stop position="0">
          <color theme="0"/>
        </stop>
        <stop position="1">
          <color rgb="FFE5E7E9"/>
        </stop>
      </gradientFill>
    </fill>
    <fill>
      <gradientFill>
        <stop position="0">
          <color theme="0"/>
        </stop>
        <stop position="1">
          <color rgb="FFC2C0BD"/>
        </stop>
      </gradientFill>
    </fill>
    <fill>
      <gradientFill degree="180">
        <stop position="0">
          <color theme="0"/>
        </stop>
        <stop position="1">
          <color rgb="FFC2C0BD"/>
        </stop>
      </gradientFill>
    </fill>
    <fill>
      <gradientFill>
        <stop position="0">
          <color theme="0"/>
        </stop>
        <stop position="1">
          <color rgb="FF282928"/>
        </stop>
      </gradientFill>
    </fill>
    <fill>
      <gradientFill degree="180">
        <stop position="0">
          <color theme="0"/>
        </stop>
        <stop position="1">
          <color rgb="FF282928"/>
        </stop>
      </gradientFill>
    </fill>
    <fill>
      <gradientFill>
        <stop position="0">
          <color theme="0"/>
        </stop>
        <stop position="1">
          <color rgb="FF6D6359"/>
        </stop>
      </gradientFill>
    </fill>
    <fill>
      <gradientFill degree="180">
        <stop position="0">
          <color theme="0"/>
        </stop>
        <stop position="1">
          <color rgb="FF6D6359"/>
        </stop>
      </gradientFill>
    </fill>
    <fill>
      <gradientFill>
        <stop position="0">
          <color theme="0"/>
        </stop>
        <stop position="1">
          <color rgb="FFFFD700"/>
        </stop>
      </gradientFill>
    </fill>
    <fill>
      <patternFill patternType="solid">
        <fgColor rgb="FFFFD700"/>
        <bgColor indexed="64"/>
      </patternFill>
    </fill>
    <fill>
      <gradientFill degree="180">
        <stop position="0">
          <color theme="0"/>
        </stop>
        <stop position="1">
          <color rgb="FFFFD700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theme="1" tint="0.499984740745262"/>
      </left>
      <right/>
      <top style="dotted">
        <color theme="1" tint="0.499984740745262"/>
      </top>
      <bottom/>
      <diagonal/>
    </border>
    <border>
      <left/>
      <right/>
      <top style="dotted">
        <color theme="1" tint="0.499984740745262"/>
      </top>
      <bottom/>
      <diagonal/>
    </border>
    <border>
      <left/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/>
      <top/>
      <bottom style="dotted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46" fillId="0" borderId="0"/>
    <xf numFmtId="0" fontId="48" fillId="0" borderId="0" applyBorder="0" applyProtection="0"/>
    <xf numFmtId="43" fontId="29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Protection="1">
      <protection hidden="1"/>
    </xf>
    <xf numFmtId="0" fontId="6" fillId="2" borderId="1" xfId="0" applyFont="1" applyFill="1" applyBorder="1"/>
    <xf numFmtId="0" fontId="6" fillId="2" borderId="2" xfId="0" applyFont="1" applyFill="1" applyBorder="1"/>
    <xf numFmtId="0" fontId="6" fillId="3" borderId="3" xfId="0" applyFont="1" applyFill="1" applyBorder="1"/>
    <xf numFmtId="0" fontId="0" fillId="0" borderId="0" xfId="0" applyAlignment="1">
      <alignment horizontal="left"/>
    </xf>
    <xf numFmtId="49" fontId="0" fillId="0" borderId="3" xfId="0" applyNumberFormat="1" applyBorder="1"/>
    <xf numFmtId="0" fontId="0" fillId="0" borderId="3" xfId="0" applyBorder="1"/>
    <xf numFmtId="0" fontId="7" fillId="4" borderId="26" xfId="9" applyFont="1" applyFill="1" applyBorder="1" applyAlignment="1">
      <alignment vertical="center"/>
    </xf>
    <xf numFmtId="0" fontId="6" fillId="4" borderId="27" xfId="0" applyFont="1" applyFill="1" applyBorder="1" applyAlignment="1">
      <alignment horizontal="center"/>
    </xf>
    <xf numFmtId="0" fontId="7" fillId="3" borderId="3" xfId="5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3" xfId="0" applyFont="1" applyBorder="1"/>
    <xf numFmtId="0" fontId="11" fillId="0" borderId="3" xfId="0" applyFont="1" applyBorder="1"/>
    <xf numFmtId="0" fontId="3" fillId="0" borderId="0" xfId="1" applyBorder="1" applyAlignment="1" applyProtection="1"/>
    <xf numFmtId="0" fontId="3" fillId="0" borderId="0" xfId="1" applyBorder="1" applyAlignment="1" applyProtection="1">
      <alignment horizontal="left"/>
    </xf>
    <xf numFmtId="0" fontId="9" fillId="0" borderId="16" xfId="0" applyFont="1" applyBorder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7" fillId="6" borderId="3" xfId="9" applyFont="1" applyFill="1" applyBorder="1"/>
    <xf numFmtId="0" fontId="7" fillId="6" borderId="3" xfId="9" applyFont="1" applyFill="1" applyBorder="1" applyAlignment="1">
      <alignment vertical="center"/>
    </xf>
    <xf numFmtId="0" fontId="7" fillId="0" borderId="3" xfId="0" applyFont="1" applyBorder="1"/>
    <xf numFmtId="0" fontId="15" fillId="7" borderId="0" xfId="14" applyFill="1"/>
    <xf numFmtId="0" fontId="16" fillId="7" borderId="0" xfId="15" applyFill="1" applyAlignment="1" applyProtection="1"/>
    <xf numFmtId="0" fontId="15" fillId="0" borderId="0" xfId="14"/>
    <xf numFmtId="0" fontId="18" fillId="7" borderId="0" xfId="14" applyFont="1" applyFill="1"/>
    <xf numFmtId="0" fontId="15" fillId="8" borderId="0" xfId="14" applyFill="1"/>
    <xf numFmtId="0" fontId="0" fillId="8" borderId="0" xfId="0" applyFill="1" applyProtection="1">
      <protection hidden="1"/>
    </xf>
    <xf numFmtId="0" fontId="8" fillId="0" borderId="3" xfId="0" applyFont="1" applyBorder="1"/>
    <xf numFmtId="0" fontId="0" fillId="7" borderId="0" xfId="0" applyFill="1" applyProtection="1">
      <protection hidden="1"/>
    </xf>
    <xf numFmtId="0" fontId="0" fillId="5" borderId="40" xfId="0" applyFill="1" applyBorder="1" applyProtection="1">
      <protection hidden="1"/>
    </xf>
    <xf numFmtId="0" fontId="15" fillId="7" borderId="0" xfId="14" applyFill="1" applyProtection="1">
      <protection hidden="1"/>
    </xf>
    <xf numFmtId="0" fontId="15" fillId="8" borderId="0" xfId="14" applyFill="1" applyProtection="1">
      <protection hidden="1"/>
    </xf>
    <xf numFmtId="0" fontId="19" fillId="0" borderId="0" xfId="16" applyFont="1" applyAlignment="1" applyProtection="1">
      <alignment vertical="top" wrapText="1"/>
      <protection hidden="1"/>
    </xf>
    <xf numFmtId="0" fontId="7" fillId="6" borderId="45" xfId="9" applyFont="1" applyFill="1" applyBorder="1" applyAlignment="1">
      <alignment vertical="center"/>
    </xf>
    <xf numFmtId="0" fontId="7" fillId="0" borderId="45" xfId="0" applyFont="1" applyBorder="1"/>
    <xf numFmtId="0" fontId="7" fillId="0" borderId="8" xfId="0" applyFont="1" applyBorder="1"/>
    <xf numFmtId="0" fontId="7" fillId="4" borderId="27" xfId="9" applyFont="1" applyFill="1" applyBorder="1"/>
    <xf numFmtId="0" fontId="7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7" fillId="6" borderId="3" xfId="5" applyFont="1" applyFill="1" applyBorder="1" applyAlignment="1">
      <alignment horizontal="left"/>
    </xf>
    <xf numFmtId="0" fontId="0" fillId="6" borderId="0" xfId="0" applyFill="1"/>
    <xf numFmtId="0" fontId="0" fillId="7" borderId="0" xfId="0" applyFill="1" applyProtection="1">
      <protection locked="0" hidden="1"/>
    </xf>
    <xf numFmtId="0" fontId="25" fillId="7" borderId="0" xfId="0" applyFont="1" applyFill="1" applyProtection="1">
      <protection hidden="1"/>
    </xf>
    <xf numFmtId="0" fontId="27" fillId="7" borderId="0" xfId="14" applyFont="1" applyFill="1" applyProtection="1">
      <protection hidden="1"/>
    </xf>
    <xf numFmtId="0" fontId="27" fillId="8" borderId="0" xfId="14" applyFont="1" applyFill="1" applyProtection="1">
      <protection hidden="1"/>
    </xf>
    <xf numFmtId="0" fontId="28" fillId="0" borderId="0" xfId="0" applyFont="1" applyProtection="1">
      <protection hidden="1"/>
    </xf>
    <xf numFmtId="0" fontId="7" fillId="6" borderId="30" xfId="9" applyFont="1" applyFill="1" applyBorder="1"/>
    <xf numFmtId="0" fontId="7" fillId="5" borderId="45" xfId="9" applyFont="1" applyFill="1" applyBorder="1"/>
    <xf numFmtId="0" fontId="7" fillId="5" borderId="50" xfId="9" applyFont="1" applyFill="1" applyBorder="1"/>
    <xf numFmtId="0" fontId="26" fillId="10" borderId="68" xfId="9" applyFont="1" applyFill="1" applyBorder="1"/>
    <xf numFmtId="0" fontId="26" fillId="10" borderId="45" xfId="9" applyFont="1" applyFill="1" applyBorder="1"/>
    <xf numFmtId="0" fontId="26" fillId="10" borderId="46" xfId="9" applyFont="1" applyFill="1" applyBorder="1"/>
    <xf numFmtId="0" fontId="26" fillId="10" borderId="69" xfId="9" applyFont="1" applyFill="1" applyBorder="1"/>
    <xf numFmtId="0" fontId="26" fillId="10" borderId="50" xfId="9" applyFont="1" applyFill="1" applyBorder="1"/>
    <xf numFmtId="0" fontId="26" fillId="10" borderId="70" xfId="9" applyFont="1" applyFill="1" applyBorder="1"/>
    <xf numFmtId="0" fontId="7" fillId="5" borderId="68" xfId="9" applyFont="1" applyFill="1" applyBorder="1"/>
    <xf numFmtId="0" fontId="7" fillId="5" borderId="46" xfId="9" applyFont="1" applyFill="1" applyBorder="1"/>
    <xf numFmtId="0" fontId="7" fillId="5" borderId="69" xfId="9" applyFont="1" applyFill="1" applyBorder="1"/>
    <xf numFmtId="0" fontId="7" fillId="5" borderId="70" xfId="9" applyFont="1" applyFill="1" applyBorder="1"/>
    <xf numFmtId="0" fontId="6" fillId="4" borderId="28" xfId="0" applyFont="1" applyFill="1" applyBorder="1" applyAlignment="1">
      <alignment horizontal="center"/>
    </xf>
    <xf numFmtId="0" fontId="20" fillId="0" borderId="0" xfId="16" applyFont="1" applyAlignment="1" applyProtection="1">
      <alignment wrapText="1"/>
      <protection hidden="1"/>
    </xf>
    <xf numFmtId="49" fontId="5" fillId="0" borderId="0" xfId="0" applyNumberFormat="1" applyFont="1" applyProtection="1">
      <protection hidden="1"/>
    </xf>
    <xf numFmtId="49" fontId="5" fillId="8" borderId="0" xfId="0" applyNumberFormat="1" applyFont="1" applyFill="1" applyProtection="1">
      <protection hidden="1"/>
    </xf>
    <xf numFmtId="0" fontId="29" fillId="0" borderId="0" xfId="0" applyFont="1" applyProtection="1">
      <protection hidden="1"/>
    </xf>
    <xf numFmtId="0" fontId="32" fillId="0" borderId="0" xfId="16" applyFont="1" applyAlignment="1" applyProtection="1">
      <alignment wrapText="1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0" fillId="0" borderId="0" xfId="0" applyFont="1" applyProtection="1"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6" fillId="0" borderId="0" xfId="0" applyFont="1"/>
    <xf numFmtId="2" fontId="7" fillId="0" borderId="45" xfId="0" applyNumberFormat="1" applyFont="1" applyBorder="1"/>
    <xf numFmtId="1" fontId="7" fillId="0" borderId="45" xfId="0" applyNumberFormat="1" applyFont="1" applyBorder="1"/>
    <xf numFmtId="0" fontId="7" fillId="0" borderId="45" xfId="9" applyFont="1" applyBorder="1" applyAlignment="1">
      <alignment horizontal="left" vertical="center"/>
    </xf>
    <xf numFmtId="0" fontId="7" fillId="0" borderId="46" xfId="9" applyFont="1" applyBorder="1" applyAlignment="1">
      <alignment horizontal="left" vertical="center"/>
    </xf>
    <xf numFmtId="2" fontId="7" fillId="0" borderId="3" xfId="0" applyNumberFormat="1" applyFont="1" applyBorder="1"/>
    <xf numFmtId="1" fontId="7" fillId="0" borderId="3" xfId="0" applyNumberFormat="1" applyFont="1" applyBorder="1"/>
    <xf numFmtId="0" fontId="7" fillId="0" borderId="3" xfId="9" applyFont="1" applyBorder="1" applyAlignment="1">
      <alignment horizontal="left" vertical="center"/>
    </xf>
    <xf numFmtId="0" fontId="7" fillId="0" borderId="48" xfId="9" applyFont="1" applyBorder="1" applyAlignment="1">
      <alignment horizontal="left" vertical="center"/>
    </xf>
    <xf numFmtId="0" fontId="7" fillId="0" borderId="3" xfId="9" applyFont="1" applyBorder="1" applyAlignment="1">
      <alignment horizontal="left"/>
    </xf>
    <xf numFmtId="0" fontId="7" fillId="0" borderId="48" xfId="9" applyFont="1" applyBorder="1" applyAlignment="1">
      <alignment horizontal="left"/>
    </xf>
    <xf numFmtId="0" fontId="7" fillId="0" borderId="30" xfId="9" applyFont="1" applyBorder="1" applyAlignment="1">
      <alignment horizontal="left" vertical="center"/>
    </xf>
    <xf numFmtId="0" fontId="7" fillId="0" borderId="30" xfId="0" applyFont="1" applyBorder="1"/>
    <xf numFmtId="2" fontId="7" fillId="0" borderId="30" xfId="0" applyNumberFormat="1" applyFont="1" applyBorder="1"/>
    <xf numFmtId="1" fontId="7" fillId="0" borderId="30" xfId="0" applyNumberFormat="1" applyFont="1" applyBorder="1"/>
    <xf numFmtId="0" fontId="7" fillId="0" borderId="0" xfId="9" applyFont="1" applyAlignment="1">
      <alignment horizontal="left" vertical="center"/>
    </xf>
    <xf numFmtId="0" fontId="7" fillId="0" borderId="0" xfId="9" applyFont="1"/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0" fontId="7" fillId="0" borderId="0" xfId="9" applyFont="1" applyAlignment="1">
      <alignment vertical="center"/>
    </xf>
    <xf numFmtId="2" fontId="7" fillId="0" borderId="9" xfId="0" applyNumberFormat="1" applyFont="1" applyBorder="1"/>
    <xf numFmtId="1" fontId="7" fillId="0" borderId="9" xfId="0" applyNumberFormat="1" applyFont="1" applyBorder="1"/>
    <xf numFmtId="0" fontId="7" fillId="0" borderId="9" xfId="9" applyFont="1" applyBorder="1" applyAlignment="1">
      <alignment horizontal="left" vertical="center"/>
    </xf>
    <xf numFmtId="0" fontId="7" fillId="0" borderId="9" xfId="9" applyFont="1" applyBorder="1" applyAlignment="1">
      <alignment vertical="center"/>
    </xf>
    <xf numFmtId="0" fontId="7" fillId="0" borderId="11" xfId="9" applyFont="1" applyBorder="1" applyAlignment="1">
      <alignment horizontal="left" vertical="center"/>
    </xf>
    <xf numFmtId="0" fontId="7" fillId="0" borderId="7" xfId="9" applyFont="1" applyBorder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2" fontId="7" fillId="0" borderId="8" xfId="0" applyNumberFormat="1" applyFont="1" applyBorder="1"/>
    <xf numFmtId="1" fontId="7" fillId="0" borderId="8" xfId="0" applyNumberFormat="1" applyFont="1" applyBorder="1"/>
    <xf numFmtId="0" fontId="7" fillId="0" borderId="8" xfId="9" applyFont="1" applyBorder="1" applyAlignment="1">
      <alignment horizontal="left" vertical="center"/>
    </xf>
    <xf numFmtId="0" fontId="7" fillId="0" borderId="8" xfId="9" applyFont="1" applyBorder="1" applyAlignment="1">
      <alignment vertical="center"/>
    </xf>
    <xf numFmtId="0" fontId="7" fillId="0" borderId="15" xfId="9" applyFont="1" applyBorder="1" applyAlignment="1">
      <alignment horizontal="left" vertical="center"/>
    </xf>
    <xf numFmtId="0" fontId="7" fillId="6" borderId="0" xfId="9" applyFont="1" applyFill="1"/>
    <xf numFmtId="0" fontId="7" fillId="0" borderId="52" xfId="9" applyFont="1" applyBorder="1" applyAlignment="1">
      <alignment horizontal="left"/>
    </xf>
    <xf numFmtId="0" fontId="7" fillId="0" borderId="53" xfId="9" applyFont="1" applyBorder="1" applyAlignment="1">
      <alignment horizontal="left"/>
    </xf>
    <xf numFmtId="0" fontId="7" fillId="0" borderId="57" xfId="9" applyFont="1" applyBorder="1" applyAlignment="1">
      <alignment horizontal="left"/>
    </xf>
    <xf numFmtId="0" fontId="7" fillId="0" borderId="4" xfId="9" applyFont="1" applyBorder="1" applyAlignment="1">
      <alignment horizontal="left"/>
    </xf>
    <xf numFmtId="0" fontId="7" fillId="0" borderId="34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2" fontId="7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7" fillId="0" borderId="21" xfId="9" applyFont="1" applyBorder="1" applyAlignment="1">
      <alignment horizontal="left"/>
    </xf>
    <xf numFmtId="0" fontId="7" fillId="0" borderId="22" xfId="9" applyFont="1" applyBorder="1" applyAlignment="1">
      <alignment horizontal="left"/>
    </xf>
    <xf numFmtId="0" fontId="7" fillId="0" borderId="58" xfId="9" applyFont="1" applyBorder="1" applyAlignment="1">
      <alignment horizontal="left"/>
    </xf>
    <xf numFmtId="0" fontId="7" fillId="0" borderId="31" xfId="9" applyFont="1" applyBorder="1" applyAlignment="1">
      <alignment horizontal="left"/>
    </xf>
    <xf numFmtId="0" fontId="7" fillId="0" borderId="5" xfId="9" applyFont="1" applyBorder="1" applyAlignment="1">
      <alignment horizontal="left"/>
    </xf>
    <xf numFmtId="0" fontId="7" fillId="0" borderId="20" xfId="9" applyFont="1" applyBorder="1" applyAlignment="1">
      <alignment horizontal="left"/>
    </xf>
    <xf numFmtId="0" fontId="7" fillId="0" borderId="59" xfId="9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60" xfId="9" applyFont="1" applyBorder="1" applyAlignment="1">
      <alignment horizontal="left"/>
    </xf>
    <xf numFmtId="0" fontId="7" fillId="0" borderId="25" xfId="9" applyFont="1" applyBorder="1" applyAlignment="1">
      <alignment horizontal="left"/>
    </xf>
    <xf numFmtId="0" fontId="7" fillId="0" borderId="61" xfId="9" applyFont="1" applyBorder="1" applyAlignment="1">
      <alignment horizontal="left"/>
    </xf>
    <xf numFmtId="0" fontId="7" fillId="0" borderId="21" xfId="5" applyFont="1" applyBorder="1" applyAlignment="1">
      <alignment horizontal="left"/>
    </xf>
    <xf numFmtId="0" fontId="7" fillId="0" borderId="5" xfId="5" applyFont="1" applyBorder="1" applyAlignment="1">
      <alignment horizontal="left"/>
    </xf>
    <xf numFmtId="0" fontId="7" fillId="0" borderId="38" xfId="5" applyFont="1" applyBorder="1" applyAlignment="1">
      <alignment horizontal="left"/>
    </xf>
    <xf numFmtId="0" fontId="7" fillId="0" borderId="24" xfId="9" applyFont="1" applyBorder="1" applyAlignment="1">
      <alignment horizontal="left"/>
    </xf>
    <xf numFmtId="0" fontId="7" fillId="0" borderId="62" xfId="9" applyFont="1" applyBorder="1" applyAlignment="1">
      <alignment horizontal="left"/>
    </xf>
    <xf numFmtId="0" fontId="7" fillId="0" borderId="4" xfId="5" applyFont="1" applyBorder="1" applyAlignment="1">
      <alignment horizontal="left"/>
    </xf>
    <xf numFmtId="0" fontId="7" fillId="0" borderId="22" xfId="5" applyFont="1" applyBorder="1" applyAlignment="1">
      <alignment horizontal="left"/>
    </xf>
    <xf numFmtId="0" fontId="7" fillId="0" borderId="58" xfId="5" applyFont="1" applyBorder="1" applyAlignment="1">
      <alignment horizontal="left"/>
    </xf>
    <xf numFmtId="0" fontId="7" fillId="0" borderId="20" xfId="5" applyFont="1" applyBorder="1" applyAlignment="1">
      <alignment horizontal="left"/>
    </xf>
    <xf numFmtId="0" fontId="7" fillId="0" borderId="59" xfId="5" applyFont="1" applyBorder="1" applyAlignment="1">
      <alignment horizontal="left"/>
    </xf>
    <xf numFmtId="0" fontId="7" fillId="0" borderId="36" xfId="5" applyFont="1" applyBorder="1" applyAlignment="1">
      <alignment horizontal="left"/>
    </xf>
    <xf numFmtId="0" fontId="7" fillId="0" borderId="63" xfId="5" applyFont="1" applyBorder="1" applyAlignment="1">
      <alignment horizontal="left"/>
    </xf>
    <xf numFmtId="0" fontId="7" fillId="0" borderId="34" xfId="5" applyFont="1" applyBorder="1" applyAlignment="1">
      <alignment horizontal="left"/>
    </xf>
    <xf numFmtId="0" fontId="7" fillId="0" borderId="64" xfId="5" applyFont="1" applyBorder="1" applyAlignment="1">
      <alignment horizontal="left"/>
    </xf>
    <xf numFmtId="0" fontId="7" fillId="0" borderId="6" xfId="5" applyFont="1" applyBorder="1" applyAlignment="1">
      <alignment horizontal="left"/>
    </xf>
    <xf numFmtId="0" fontId="7" fillId="0" borderId="0" xfId="5" applyFont="1" applyAlignment="1">
      <alignment horizontal="left"/>
    </xf>
    <xf numFmtId="0" fontId="7" fillId="0" borderId="65" xfId="9" applyFont="1" applyBorder="1" applyAlignment="1">
      <alignment horizontal="left"/>
    </xf>
    <xf numFmtId="0" fontId="7" fillId="0" borderId="8" xfId="5" applyFont="1" applyBorder="1" applyAlignment="1">
      <alignment horizontal="left"/>
    </xf>
    <xf numFmtId="0" fontId="7" fillId="0" borderId="3" xfId="5" applyFont="1" applyBorder="1" applyAlignment="1">
      <alignment horizontal="left"/>
    </xf>
    <xf numFmtId="0" fontId="0" fillId="0" borderId="3" xfId="0" applyBorder="1" applyProtection="1">
      <protection hidden="1"/>
    </xf>
    <xf numFmtId="0" fontId="12" fillId="0" borderId="3" xfId="5" applyFont="1" applyBorder="1" applyAlignment="1">
      <alignment horizontal="left"/>
    </xf>
    <xf numFmtId="0" fontId="0" fillId="6" borderId="0" xfId="0" applyFill="1" applyAlignment="1">
      <alignment horizontal="left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49" fontId="21" fillId="0" borderId="0" xfId="0" applyNumberFormat="1" applyFont="1" applyProtection="1">
      <protection hidden="1"/>
    </xf>
    <xf numFmtId="0" fontId="39" fillId="0" borderId="0" xfId="16" applyFont="1" applyAlignment="1" applyProtection="1">
      <alignment wrapText="1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27" fillId="0" borderId="0" xfId="14" applyFont="1" applyProtection="1">
      <protection hidden="1"/>
    </xf>
    <xf numFmtId="0" fontId="15" fillId="0" borderId="0" xfId="14" applyProtection="1">
      <protection hidden="1"/>
    </xf>
    <xf numFmtId="0" fontId="39" fillId="0" borderId="0" xfId="16" applyFont="1" applyAlignment="1" applyProtection="1">
      <alignment horizontal="left" wrapText="1" indent="1"/>
      <protection hidden="1"/>
    </xf>
    <xf numFmtId="0" fontId="0" fillId="0" borderId="13" xfId="0" applyBorder="1" applyProtection="1">
      <protection hidden="1"/>
    </xf>
    <xf numFmtId="0" fontId="9" fillId="0" borderId="13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0" fillId="5" borderId="41" xfId="0" applyFill="1" applyBorder="1" applyProtection="1"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1" fillId="7" borderId="0" xfId="14" applyFont="1" applyFill="1"/>
    <xf numFmtId="0" fontId="46" fillId="0" borderId="0" xfId="17"/>
    <xf numFmtId="0" fontId="46" fillId="0" borderId="0" xfId="17" applyAlignment="1">
      <alignment horizontal="right"/>
    </xf>
    <xf numFmtId="0" fontId="47" fillId="0" borderId="94" xfId="17" applyFont="1" applyBorder="1" applyAlignment="1">
      <alignment horizontal="center" vertical="center" wrapText="1"/>
    </xf>
    <xf numFmtId="0" fontId="46" fillId="0" borderId="95" xfId="17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6" fillId="0" borderId="96" xfId="17" applyBorder="1" applyAlignment="1">
      <alignment horizontal="center" vertical="center" wrapText="1"/>
    </xf>
    <xf numFmtId="0" fontId="46" fillId="0" borderId="92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46" fillId="0" borderId="93" xfId="17" applyBorder="1" applyAlignment="1">
      <alignment horizontal="center" vertical="center" wrapText="1"/>
    </xf>
    <xf numFmtId="164" fontId="46" fillId="0" borderId="0" xfId="17" applyNumberFormat="1" applyAlignment="1">
      <alignment horizontal="center" vertical="center" wrapText="1"/>
    </xf>
    <xf numFmtId="0" fontId="46" fillId="0" borderId="97" xfId="17" applyBorder="1" applyAlignment="1">
      <alignment horizontal="center" vertical="center" wrapText="1"/>
    </xf>
    <xf numFmtId="0" fontId="1" fillId="0" borderId="0" xfId="18" applyFont="1" applyBorder="1" applyProtection="1"/>
    <xf numFmtId="0" fontId="49" fillId="0" borderId="0" xfId="18" applyFont="1" applyBorder="1" applyProtection="1"/>
    <xf numFmtId="0" fontId="49" fillId="0" borderId="0" xfId="17" applyFont="1"/>
    <xf numFmtId="0" fontId="48" fillId="0" borderId="0" xfId="18" applyBorder="1" applyProtection="1"/>
    <xf numFmtId="0" fontId="50" fillId="0" borderId="0" xfId="18" applyFont="1" applyBorder="1" applyProtection="1"/>
    <xf numFmtId="0" fontId="0" fillId="7" borderId="0" xfId="0" applyFill="1" applyAlignment="1" applyProtection="1">
      <alignment vertical="center"/>
      <protection hidden="1"/>
    </xf>
    <xf numFmtId="0" fontId="0" fillId="7" borderId="0" xfId="0" applyFill="1" applyAlignment="1" applyProtection="1">
      <alignment horizontal="left" vertical="center" indent="1"/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31" fillId="0" borderId="0" xfId="14" applyFont="1" applyProtection="1">
      <protection hidden="1"/>
    </xf>
    <xf numFmtId="0" fontId="36" fillId="7" borderId="0" xfId="0" applyFont="1" applyFill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55" fillId="0" borderId="0" xfId="0" applyFont="1" applyAlignment="1" applyProtection="1">
      <alignment vertical="center"/>
      <protection hidden="1"/>
    </xf>
    <xf numFmtId="0" fontId="56" fillId="0" borderId="0" xfId="0" applyFont="1" applyAlignment="1" applyProtection="1">
      <alignment vertical="center"/>
      <protection hidden="1"/>
    </xf>
    <xf numFmtId="0" fontId="59" fillId="0" borderId="0" xfId="14" applyFont="1" applyAlignment="1" applyProtection="1">
      <alignment vertical="center"/>
      <protection hidden="1"/>
    </xf>
    <xf numFmtId="0" fontId="60" fillId="0" borderId="0" xfId="0" applyFont="1" applyAlignment="1" applyProtection="1">
      <alignment vertical="center"/>
      <protection hidden="1"/>
    </xf>
    <xf numFmtId="0" fontId="59" fillId="0" borderId="0" xfId="16" applyFont="1" applyAlignment="1" applyProtection="1">
      <alignment vertical="center" wrapText="1"/>
      <protection hidden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0" fontId="62" fillId="0" borderId="68" xfId="0" applyFont="1" applyBorder="1" applyProtection="1">
      <protection hidden="1"/>
    </xf>
    <xf numFmtId="0" fontId="63" fillId="0" borderId="104" xfId="0" applyFont="1" applyBorder="1" applyAlignment="1" applyProtection="1">
      <alignment horizontal="center"/>
      <protection hidden="1"/>
    </xf>
    <xf numFmtId="0" fontId="63" fillId="0" borderId="105" xfId="0" applyFont="1" applyBorder="1" applyAlignment="1" applyProtection="1">
      <alignment horizontal="center"/>
      <protection hidden="1"/>
    </xf>
    <xf numFmtId="0" fontId="63" fillId="0" borderId="106" xfId="0" applyFont="1" applyBorder="1" applyAlignment="1" applyProtection="1">
      <alignment horizontal="center"/>
      <protection hidden="1"/>
    </xf>
    <xf numFmtId="0" fontId="64" fillId="0" borderId="104" xfId="0" applyFont="1" applyBorder="1" applyAlignment="1" applyProtection="1">
      <alignment horizontal="center"/>
      <protection hidden="1"/>
    </xf>
    <xf numFmtId="0" fontId="64" fillId="0" borderId="106" xfId="0" applyFont="1" applyBorder="1" applyAlignment="1" applyProtection="1">
      <alignment horizontal="center"/>
      <protection hidden="1"/>
    </xf>
    <xf numFmtId="0" fontId="64" fillId="0" borderId="105" xfId="0" applyFont="1" applyBorder="1" applyAlignment="1" applyProtection="1">
      <alignment horizontal="center"/>
      <protection hidden="1"/>
    </xf>
    <xf numFmtId="0" fontId="0" fillId="0" borderId="45" xfId="0" applyBorder="1" applyProtection="1">
      <protection hidden="1"/>
    </xf>
    <xf numFmtId="0" fontId="0" fillId="0" borderId="69" xfId="0" applyBorder="1" applyProtection="1">
      <protection hidden="1"/>
    </xf>
    <xf numFmtId="0" fontId="65" fillId="0" borderId="50" xfId="0" applyFont="1" applyBorder="1" applyAlignment="1" applyProtection="1">
      <alignment horizontal="center" vertical="center" wrapText="1"/>
      <protection hidden="1"/>
    </xf>
    <xf numFmtId="0" fontId="0" fillId="0" borderId="50" xfId="0" applyBorder="1" applyProtection="1">
      <protection hidden="1"/>
    </xf>
    <xf numFmtId="0" fontId="65" fillId="0" borderId="107" xfId="0" applyFont="1" applyBorder="1" applyAlignment="1" applyProtection="1">
      <alignment horizontal="center" vertical="center" wrapText="1"/>
      <protection hidden="1"/>
    </xf>
    <xf numFmtId="0" fontId="62" fillId="29" borderId="108" xfId="0" applyFont="1" applyFill="1" applyBorder="1" applyProtection="1">
      <protection hidden="1"/>
    </xf>
    <xf numFmtId="0" fontId="66" fillId="29" borderId="108" xfId="0" applyFont="1" applyFill="1" applyBorder="1" applyProtection="1">
      <protection hidden="1"/>
    </xf>
    <xf numFmtId="0" fontId="67" fillId="29" borderId="108" xfId="0" applyFont="1" applyFill="1" applyBorder="1" applyAlignment="1" applyProtection="1">
      <alignment horizontal="center"/>
      <protection hidden="1"/>
    </xf>
    <xf numFmtId="0" fontId="68" fillId="29" borderId="108" xfId="0" applyFont="1" applyFill="1" applyBorder="1" applyAlignment="1" applyProtection="1">
      <alignment horizontal="center"/>
      <protection hidden="1"/>
    </xf>
    <xf numFmtId="0" fontId="69" fillId="29" borderId="108" xfId="0" applyFont="1" applyFill="1" applyBorder="1" applyProtection="1">
      <protection hidden="1"/>
    </xf>
    <xf numFmtId="2" fontId="68" fillId="29" borderId="3" xfId="0" applyNumberFormat="1" applyFont="1" applyFill="1" applyBorder="1" applyAlignment="1" applyProtection="1">
      <alignment horizontal="center"/>
      <protection hidden="1"/>
    </xf>
    <xf numFmtId="165" fontId="66" fillId="29" borderId="108" xfId="0" applyNumberFormat="1" applyFont="1" applyFill="1" applyBorder="1" applyAlignment="1" applyProtection="1">
      <alignment horizontal="left"/>
      <protection hidden="1"/>
    </xf>
    <xf numFmtId="0" fontId="0" fillId="29" borderId="108" xfId="0" applyFill="1" applyBorder="1" applyProtection="1">
      <protection hidden="1"/>
    </xf>
    <xf numFmtId="0" fontId="62" fillId="7" borderId="3" xfId="0" applyFont="1" applyFill="1" applyBorder="1" applyProtection="1">
      <protection hidden="1"/>
    </xf>
    <xf numFmtId="0" fontId="66" fillId="7" borderId="3" xfId="0" applyFont="1" applyFill="1" applyBorder="1" applyProtection="1">
      <protection hidden="1"/>
    </xf>
    <xf numFmtId="0" fontId="67" fillId="7" borderId="3" xfId="0" applyFont="1" applyFill="1" applyBorder="1" applyAlignment="1" applyProtection="1">
      <alignment horizontal="center"/>
      <protection hidden="1"/>
    </xf>
    <xf numFmtId="0" fontId="68" fillId="7" borderId="3" xfId="0" applyFont="1" applyFill="1" applyBorder="1" applyAlignment="1" applyProtection="1">
      <alignment horizontal="center"/>
      <protection hidden="1"/>
    </xf>
    <xf numFmtId="0" fontId="69" fillId="7" borderId="108" xfId="0" applyFont="1" applyFill="1" applyBorder="1" applyProtection="1">
      <protection hidden="1"/>
    </xf>
    <xf numFmtId="2" fontId="68" fillId="7" borderId="3" xfId="0" applyNumberFormat="1" applyFont="1" applyFill="1" applyBorder="1" applyAlignment="1" applyProtection="1">
      <alignment horizontal="center"/>
      <protection hidden="1"/>
    </xf>
    <xf numFmtId="165" fontId="69" fillId="7" borderId="3" xfId="0" applyNumberFormat="1" applyFont="1" applyFill="1" applyBorder="1" applyAlignment="1" applyProtection="1">
      <alignment horizontal="left"/>
      <protection hidden="1"/>
    </xf>
    <xf numFmtId="0" fontId="69" fillId="7" borderId="3" xfId="0" applyFont="1" applyFill="1" applyBorder="1" applyProtection="1">
      <protection hidden="1"/>
    </xf>
    <xf numFmtId="0" fontId="0" fillId="7" borderId="3" xfId="0" applyFill="1" applyBorder="1" applyProtection="1">
      <protection hidden="1"/>
    </xf>
    <xf numFmtId="0" fontId="62" fillId="29" borderId="3" xfId="0" applyFont="1" applyFill="1" applyBorder="1" applyProtection="1">
      <protection hidden="1"/>
    </xf>
    <xf numFmtId="0" fontId="66" fillId="29" borderId="3" xfId="0" applyFont="1" applyFill="1" applyBorder="1" applyProtection="1">
      <protection hidden="1"/>
    </xf>
    <xf numFmtId="0" fontId="68" fillId="29" borderId="3" xfId="0" applyFont="1" applyFill="1" applyBorder="1" applyAlignment="1" applyProtection="1">
      <alignment horizontal="center"/>
      <protection hidden="1"/>
    </xf>
    <xf numFmtId="0" fontId="69" fillId="29" borderId="3" xfId="0" applyFont="1" applyFill="1" applyBorder="1" applyProtection="1">
      <protection hidden="1"/>
    </xf>
    <xf numFmtId="0" fontId="0" fillId="29" borderId="3" xfId="0" applyFill="1" applyBorder="1" applyProtection="1">
      <protection hidden="1"/>
    </xf>
    <xf numFmtId="0" fontId="66" fillId="7" borderId="3" xfId="0" applyFont="1" applyFill="1" applyBorder="1" applyAlignment="1" applyProtection="1">
      <alignment horizontal="left"/>
      <protection hidden="1"/>
    </xf>
    <xf numFmtId="0" fontId="62" fillId="0" borderId="3" xfId="0" applyFont="1" applyBorder="1" applyProtection="1">
      <protection hidden="1"/>
    </xf>
    <xf numFmtId="0" fontId="66" fillId="0" borderId="3" xfId="0" applyFont="1" applyBorder="1" applyProtection="1">
      <protection hidden="1"/>
    </xf>
    <xf numFmtId="0" fontId="69" fillId="0" borderId="3" xfId="0" applyFont="1" applyBorder="1" applyProtection="1">
      <protection hidden="1"/>
    </xf>
    <xf numFmtId="2" fontId="68" fillId="0" borderId="3" xfId="0" applyNumberFormat="1" applyFont="1" applyBorder="1" applyAlignment="1" applyProtection="1">
      <alignment horizontal="center"/>
      <protection hidden="1"/>
    </xf>
    <xf numFmtId="0" fontId="66" fillId="0" borderId="3" xfId="0" applyFont="1" applyBorder="1" applyAlignment="1" applyProtection="1">
      <alignment horizontal="left"/>
      <protection hidden="1"/>
    </xf>
    <xf numFmtId="0" fontId="68" fillId="0" borderId="3" xfId="0" applyFont="1" applyBorder="1" applyAlignment="1" applyProtection="1">
      <alignment horizontal="center"/>
      <protection hidden="1"/>
    </xf>
    <xf numFmtId="0" fontId="66" fillId="29" borderId="3" xfId="0" applyFont="1" applyFill="1" applyBorder="1" applyAlignment="1" applyProtection="1">
      <alignment horizontal="left"/>
      <protection hidden="1"/>
    </xf>
    <xf numFmtId="165" fontId="66" fillId="7" borderId="3" xfId="0" applyNumberFormat="1" applyFont="1" applyFill="1" applyBorder="1" applyAlignment="1" applyProtection="1">
      <alignment horizontal="left"/>
      <protection hidden="1"/>
    </xf>
    <xf numFmtId="165" fontId="66" fillId="29" borderId="3" xfId="0" applyNumberFormat="1" applyFont="1" applyFill="1" applyBorder="1" applyAlignment="1" applyProtection="1">
      <alignment horizontal="left"/>
      <protection hidden="1"/>
    </xf>
    <xf numFmtId="0" fontId="21" fillId="5" borderId="41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10" fontId="0" fillId="0" borderId="0" xfId="13" applyNumberFormat="1" applyFont="1" applyProtection="1">
      <protection hidden="1"/>
    </xf>
    <xf numFmtId="0" fontId="30" fillId="0" borderId="13" xfId="0" applyFont="1" applyBorder="1" applyAlignment="1" applyProtection="1">
      <alignment vertical="center"/>
      <protection hidden="1"/>
    </xf>
    <xf numFmtId="43" fontId="21" fillId="0" borderId="0" xfId="0" applyNumberFormat="1" applyFont="1" applyProtection="1">
      <protection hidden="1"/>
    </xf>
    <xf numFmtId="0" fontId="71" fillId="29" borderId="108" xfId="0" applyFont="1" applyFill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46" fillId="0" borderId="0" xfId="17" applyProtection="1">
      <protection hidden="1"/>
    </xf>
    <xf numFmtId="0" fontId="46" fillId="0" borderId="0" xfId="17" applyAlignment="1" applyProtection="1">
      <alignment horizontal="right"/>
      <protection hidden="1"/>
    </xf>
    <xf numFmtId="0" fontId="47" fillId="30" borderId="94" xfId="17" applyFont="1" applyFill="1" applyBorder="1" applyAlignment="1">
      <alignment horizontal="center" vertical="center" wrapText="1"/>
    </xf>
    <xf numFmtId="0" fontId="46" fillId="30" borderId="95" xfId="17" applyFill="1" applyBorder="1" applyAlignment="1">
      <alignment horizontal="center" vertical="center" wrapText="1"/>
    </xf>
    <xf numFmtId="0" fontId="46" fillId="30" borderId="96" xfId="17" applyFill="1" applyBorder="1" applyAlignment="1">
      <alignment horizontal="center" vertical="center" wrapText="1"/>
    </xf>
    <xf numFmtId="0" fontId="46" fillId="31" borderId="93" xfId="17" applyFill="1" applyBorder="1" applyAlignment="1">
      <alignment horizontal="center" vertical="center" wrapText="1"/>
    </xf>
    <xf numFmtId="2" fontId="46" fillId="0" borderId="93" xfId="17" applyNumberFormat="1" applyBorder="1" applyAlignment="1" applyProtection="1">
      <alignment horizontal="center" vertical="center" wrapText="1"/>
      <protection hidden="1"/>
    </xf>
    <xf numFmtId="0" fontId="49" fillId="0" borderId="0" xfId="18" applyFont="1" applyBorder="1" applyProtection="1">
      <protection hidden="1"/>
    </xf>
    <xf numFmtId="0" fontId="1" fillId="0" borderId="0" xfId="18" applyFont="1" applyBorder="1" applyProtection="1">
      <protection hidden="1"/>
    </xf>
    <xf numFmtId="0" fontId="49" fillId="0" borderId="0" xfId="17" applyFont="1" applyProtection="1">
      <protection hidden="1"/>
    </xf>
    <xf numFmtId="0" fontId="0" fillId="0" borderId="93" xfId="0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7" fillId="0" borderId="0" xfId="5" applyFont="1" applyAlignment="1">
      <alignment horizontal="left" wrapText="1"/>
    </xf>
    <xf numFmtId="0" fontId="31" fillId="7" borderId="0" xfId="14" applyFont="1" applyFill="1" applyProtection="1">
      <protection hidden="1"/>
    </xf>
    <xf numFmtId="0" fontId="67" fillId="0" borderId="3" xfId="0" applyFont="1" applyBorder="1" applyAlignment="1" applyProtection="1">
      <alignment horizontal="center"/>
      <protection hidden="1"/>
    </xf>
    <xf numFmtId="0" fontId="69" fillId="0" borderId="108" xfId="0" applyFont="1" applyBorder="1" applyProtection="1">
      <protection hidden="1"/>
    </xf>
    <xf numFmtId="165" fontId="69" fillId="0" borderId="3" xfId="0" applyNumberFormat="1" applyFont="1" applyBorder="1" applyAlignment="1" applyProtection="1">
      <alignment horizontal="left"/>
      <protection hidden="1"/>
    </xf>
    <xf numFmtId="0" fontId="68" fillId="0" borderId="16" xfId="0" applyFont="1" applyBorder="1" applyAlignment="1" applyProtection="1">
      <alignment horizontal="center"/>
      <protection hidden="1"/>
    </xf>
    <xf numFmtId="0" fontId="46" fillId="0" borderId="93" xfId="17" applyBorder="1" applyAlignment="1" applyProtection="1">
      <alignment horizontal="center" vertical="center" wrapText="1"/>
      <protection hidden="1"/>
    </xf>
    <xf numFmtId="0" fontId="15" fillId="0" borderId="0" xfId="14" applyProtection="1">
      <protection locked="0"/>
    </xf>
    <xf numFmtId="0" fontId="15" fillId="7" borderId="0" xfId="14" applyFill="1" applyProtection="1">
      <protection locked="0"/>
    </xf>
    <xf numFmtId="0" fontId="0" fillId="0" borderId="0" xfId="0" applyProtection="1">
      <protection locked="0" hidden="1"/>
    </xf>
    <xf numFmtId="0" fontId="74" fillId="0" borderId="0" xfId="0" applyFont="1" applyAlignment="1" applyProtection="1">
      <alignment vertical="center"/>
      <protection hidden="1"/>
    </xf>
    <xf numFmtId="0" fontId="74" fillId="0" borderId="0" xfId="0" applyFont="1" applyProtection="1">
      <protection hidden="1"/>
    </xf>
    <xf numFmtId="0" fontId="5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31" fillId="7" borderId="0" xfId="14" applyFont="1" applyFill="1" applyProtection="1">
      <protection locked="0" hidden="1"/>
    </xf>
    <xf numFmtId="49" fontId="21" fillId="9" borderId="0" xfId="13" applyNumberFormat="1" applyFont="1" applyFill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center"/>
      <protection hidden="1"/>
    </xf>
    <xf numFmtId="0" fontId="47" fillId="0" borderId="109" xfId="17" applyFont="1" applyBorder="1" applyAlignment="1">
      <alignment horizontal="center" vertical="center" wrapText="1"/>
    </xf>
    <xf numFmtId="0" fontId="47" fillId="0" borderId="110" xfId="17" applyFont="1" applyBorder="1" applyAlignment="1">
      <alignment horizontal="center" vertical="center" wrapText="1"/>
    </xf>
    <xf numFmtId="0" fontId="47" fillId="0" borderId="111" xfId="17" applyFont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</xf>
    <xf numFmtId="0" fontId="47" fillId="0" borderId="94" xfId="17" applyFont="1" applyBorder="1" applyAlignment="1">
      <alignment horizontal="center" vertical="center" wrapText="1"/>
    </xf>
    <xf numFmtId="0" fontId="47" fillId="30" borderId="94" xfId="17" applyFont="1" applyFill="1" applyBorder="1" applyAlignment="1">
      <alignment horizontal="center" vertical="center" wrapText="1"/>
    </xf>
    <xf numFmtId="0" fontId="1" fillId="0" borderId="0" xfId="18" applyFont="1" applyBorder="1" applyAlignment="1" applyProtection="1">
      <alignment horizontal="left"/>
      <protection hidden="1"/>
    </xf>
    <xf numFmtId="0" fontId="47" fillId="30" borderId="109" xfId="17" applyFont="1" applyFill="1" applyBorder="1" applyAlignment="1">
      <alignment horizontal="center" vertical="center" wrapText="1"/>
    </xf>
    <xf numFmtId="0" fontId="47" fillId="30" borderId="110" xfId="17" applyFont="1" applyFill="1" applyBorder="1" applyAlignment="1">
      <alignment horizontal="center" vertical="center" wrapText="1"/>
    </xf>
    <xf numFmtId="0" fontId="47" fillId="30" borderId="111" xfId="17" applyFont="1" applyFill="1" applyBorder="1" applyAlignment="1">
      <alignment horizontal="center" vertical="center" wrapText="1"/>
    </xf>
    <xf numFmtId="2" fontId="0" fillId="0" borderId="93" xfId="0" applyNumberFormat="1" applyBorder="1" applyAlignment="1" applyProtection="1">
      <alignment horizontal="center" vertical="center" wrapText="1"/>
      <protection hidden="1"/>
    </xf>
    <xf numFmtId="2" fontId="0" fillId="0" borderId="93" xfId="0" applyNumberFormat="1" applyBorder="1" applyAlignment="1">
      <alignment horizontal="center" vertical="center" wrapText="1"/>
    </xf>
    <xf numFmtId="0" fontId="46" fillId="0" borderId="91" xfId="17" applyBorder="1" applyAlignment="1">
      <alignment horizontal="center" vertical="center" wrapText="1"/>
    </xf>
    <xf numFmtId="0" fontId="45" fillId="0" borderId="92" xfId="17" applyFont="1" applyBorder="1" applyAlignment="1">
      <alignment horizontal="center" vertical="center" wrapText="1"/>
    </xf>
    <xf numFmtId="0" fontId="20" fillId="0" borderId="0" xfId="16" applyFont="1" applyAlignment="1">
      <alignment horizontal="center" vertical="center" wrapText="1"/>
    </xf>
    <xf numFmtId="0" fontId="20" fillId="0" borderId="13" xfId="16" applyFont="1" applyBorder="1" applyAlignment="1">
      <alignment horizontal="center" vertical="center" wrapText="1"/>
    </xf>
    <xf numFmtId="0" fontId="0" fillId="7" borderId="0" xfId="0" applyFill="1" applyAlignment="1" applyProtection="1">
      <alignment horizontal="center"/>
      <protection locked="0" hidden="1"/>
    </xf>
    <xf numFmtId="0" fontId="17" fillId="8" borderId="0" xfId="14" applyFont="1" applyFill="1" applyAlignment="1">
      <alignment horizontal="center" vertical="center" wrapText="1"/>
    </xf>
    <xf numFmtId="0" fontId="17" fillId="8" borderId="0" xfId="14" applyFont="1" applyFill="1" applyAlignment="1">
      <alignment horizontal="center" vertical="center"/>
    </xf>
    <xf numFmtId="0" fontId="22" fillId="8" borderId="39" xfId="1" applyFont="1" applyFill="1" applyBorder="1" applyAlignment="1" applyProtection="1">
      <alignment horizontal="center" vertical="center"/>
      <protection hidden="1"/>
    </xf>
    <xf numFmtId="0" fontId="22" fillId="8" borderId="0" xfId="1" applyFont="1" applyFill="1" applyBorder="1" applyAlignment="1" applyProtection="1">
      <alignment horizontal="center" vertical="center"/>
      <protection hidden="1"/>
    </xf>
    <xf numFmtId="0" fontId="13" fillId="8" borderId="40" xfId="0" applyFont="1" applyFill="1" applyBorder="1" applyAlignment="1" applyProtection="1">
      <alignment horizontal="left" indent="1"/>
      <protection hidden="1"/>
    </xf>
    <xf numFmtId="0" fontId="21" fillId="9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hidden="1"/>
    </xf>
    <xf numFmtId="0" fontId="43" fillId="0" borderId="0" xfId="0" applyFont="1" applyAlignment="1" applyProtection="1">
      <alignment horizontal="left" wrapText="1"/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6" borderId="112" xfId="0" applyFill="1" applyBorder="1" applyAlignment="1" applyProtection="1">
      <alignment horizontal="center"/>
      <protection hidden="1"/>
    </xf>
    <xf numFmtId="0" fontId="0" fillId="6" borderId="113" xfId="0" applyFill="1" applyBorder="1" applyAlignment="1" applyProtection="1">
      <alignment horizontal="center"/>
      <protection hidden="1"/>
    </xf>
    <xf numFmtId="0" fontId="21" fillId="9" borderId="0" xfId="13" applyNumberFormat="1" applyFont="1" applyFill="1" applyBorder="1" applyAlignment="1" applyProtection="1">
      <alignment horizontal="right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90" xfId="0" applyBorder="1" applyAlignment="1" applyProtection="1">
      <alignment horizontal="center"/>
      <protection hidden="1"/>
    </xf>
    <xf numFmtId="0" fontId="52" fillId="8" borderId="0" xfId="14" applyFont="1" applyFill="1" applyAlignment="1" applyProtection="1">
      <alignment horizontal="center" vertical="center"/>
      <protection hidden="1"/>
    </xf>
    <xf numFmtId="0" fontId="51" fillId="27" borderId="71" xfId="14" applyFont="1" applyFill="1" applyBorder="1" applyAlignment="1" applyProtection="1">
      <alignment horizontal="center" vertical="center"/>
      <protection locked="0" hidden="1"/>
    </xf>
    <xf numFmtId="0" fontId="51" fillId="27" borderId="72" xfId="14" applyFont="1" applyFill="1" applyBorder="1" applyAlignment="1" applyProtection="1">
      <alignment horizontal="center" vertical="center"/>
      <protection locked="0" hidden="1"/>
    </xf>
    <xf numFmtId="0" fontId="51" fillId="27" borderId="73" xfId="14" applyFont="1" applyFill="1" applyBorder="1" applyAlignment="1" applyProtection="1">
      <alignment horizontal="center" vertical="center"/>
      <protection locked="0" hidden="1"/>
    </xf>
    <xf numFmtId="0" fontId="51" fillId="27" borderId="74" xfId="14" applyFont="1" applyFill="1" applyBorder="1" applyAlignment="1" applyProtection="1">
      <alignment horizontal="center" vertical="center"/>
      <protection locked="0" hidden="1"/>
    </xf>
    <xf numFmtId="0" fontId="51" fillId="27" borderId="75" xfId="14" applyFont="1" applyFill="1" applyBorder="1" applyAlignment="1" applyProtection="1">
      <alignment horizontal="center" vertical="center"/>
      <protection locked="0" hidden="1"/>
    </xf>
    <xf numFmtId="0" fontId="51" fillId="27" borderId="76" xfId="14" applyFont="1" applyFill="1" applyBorder="1" applyAlignment="1" applyProtection="1">
      <alignment horizontal="center" vertical="center"/>
      <protection locked="0" hidden="1"/>
    </xf>
    <xf numFmtId="0" fontId="52" fillId="8" borderId="39" xfId="14" applyFont="1" applyFill="1" applyBorder="1" applyAlignment="1" applyProtection="1">
      <alignment horizontal="left" vertical="center" indent="1"/>
      <protection hidden="1"/>
    </xf>
    <xf numFmtId="0" fontId="52" fillId="8" borderId="0" xfId="14" applyFont="1" applyFill="1" applyAlignment="1" applyProtection="1">
      <alignment horizontal="left" vertical="center" indent="1"/>
      <protection hidden="1"/>
    </xf>
    <xf numFmtId="0" fontId="22" fillId="8" borderId="0" xfId="1" applyFont="1" applyFill="1" applyAlignment="1" applyProtection="1">
      <alignment horizontal="center" vertical="center"/>
      <protection hidden="1"/>
    </xf>
    <xf numFmtId="0" fontId="0" fillId="23" borderId="0" xfId="0" applyFill="1" applyAlignment="1" applyProtection="1">
      <alignment horizontal="center"/>
      <protection hidden="1"/>
    </xf>
    <xf numFmtId="0" fontId="35" fillId="24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53" fillId="0" borderId="77" xfId="0" applyFont="1" applyBorder="1" applyAlignment="1" applyProtection="1">
      <alignment horizontal="center" vertical="center"/>
      <protection hidden="1"/>
    </xf>
    <xf numFmtId="0" fontId="53" fillId="0" borderId="78" xfId="0" applyFont="1" applyBorder="1" applyAlignment="1" applyProtection="1">
      <alignment horizontal="center" vertical="center"/>
      <protection hidden="1"/>
    </xf>
    <xf numFmtId="0" fontId="53" fillId="0" borderId="80" xfId="0" applyFont="1" applyBorder="1" applyAlignment="1" applyProtection="1">
      <alignment horizontal="center" vertical="center"/>
      <protection hidden="1"/>
    </xf>
    <xf numFmtId="0" fontId="53" fillId="0" borderId="81" xfId="0" applyFont="1" applyBorder="1" applyAlignment="1" applyProtection="1">
      <alignment horizontal="center" vertical="center"/>
      <protection hidden="1"/>
    </xf>
    <xf numFmtId="0" fontId="53" fillId="27" borderId="77" xfId="0" applyFont="1" applyFill="1" applyBorder="1" applyAlignment="1" applyProtection="1">
      <alignment horizontal="center" vertical="center"/>
      <protection locked="0" hidden="1"/>
    </xf>
    <xf numFmtId="0" fontId="53" fillId="27" borderId="78" xfId="0" applyFont="1" applyFill="1" applyBorder="1" applyAlignment="1" applyProtection="1">
      <alignment horizontal="center" vertical="center"/>
      <protection locked="0" hidden="1"/>
    </xf>
    <xf numFmtId="0" fontId="53" fillId="27" borderId="79" xfId="0" applyFont="1" applyFill="1" applyBorder="1" applyAlignment="1" applyProtection="1">
      <alignment horizontal="center" vertical="center"/>
      <protection locked="0" hidden="1"/>
    </xf>
    <xf numFmtId="0" fontId="53" fillId="27" borderId="80" xfId="0" applyFont="1" applyFill="1" applyBorder="1" applyAlignment="1" applyProtection="1">
      <alignment horizontal="center" vertical="center"/>
      <protection locked="0" hidden="1"/>
    </xf>
    <xf numFmtId="0" fontId="53" fillId="27" borderId="81" xfId="0" applyFont="1" applyFill="1" applyBorder="1" applyAlignment="1" applyProtection="1">
      <alignment horizontal="center" vertical="center"/>
      <protection locked="0" hidden="1"/>
    </xf>
    <xf numFmtId="0" fontId="53" fillId="27" borderId="82" xfId="0" applyFont="1" applyFill="1" applyBorder="1" applyAlignment="1" applyProtection="1">
      <alignment horizontal="center" vertical="center"/>
      <protection locked="0" hidden="1"/>
    </xf>
    <xf numFmtId="0" fontId="0" fillId="19" borderId="0" xfId="0" applyFill="1" applyAlignment="1" applyProtection="1">
      <alignment horizontal="center"/>
      <protection hidden="1"/>
    </xf>
    <xf numFmtId="0" fontId="35" fillId="13" borderId="0" xfId="0" applyFont="1" applyFill="1" applyAlignment="1" applyProtection="1">
      <alignment horizontal="center" vertical="center"/>
      <protection hidden="1"/>
    </xf>
    <xf numFmtId="0" fontId="0" fillId="20" borderId="0" xfId="0" applyFill="1" applyAlignment="1" applyProtection="1">
      <alignment horizontal="center"/>
      <protection hidden="1"/>
    </xf>
    <xf numFmtId="0" fontId="0" fillId="21" borderId="0" xfId="0" applyFill="1" applyAlignment="1" applyProtection="1">
      <alignment horizontal="center"/>
      <protection hidden="1"/>
    </xf>
    <xf numFmtId="0" fontId="35" fillId="14" borderId="0" xfId="0" applyFont="1" applyFill="1" applyAlignment="1" applyProtection="1">
      <alignment horizontal="center" vertical="center"/>
      <protection hidden="1"/>
    </xf>
    <xf numFmtId="0" fontId="0" fillId="22" borderId="0" xfId="0" applyFill="1" applyAlignment="1" applyProtection="1">
      <alignment horizontal="center"/>
      <protection hidden="1"/>
    </xf>
    <xf numFmtId="0" fontId="37" fillId="15" borderId="0" xfId="0" applyFont="1" applyFill="1" applyAlignment="1" applyProtection="1">
      <alignment horizontal="center" vertical="center"/>
      <protection hidden="1"/>
    </xf>
    <xf numFmtId="0" fontId="34" fillId="11" borderId="0" xfId="0" applyFont="1" applyFill="1" applyAlignment="1" applyProtection="1">
      <alignment horizontal="center" vertical="center"/>
      <protection hidden="1"/>
    </xf>
    <xf numFmtId="0" fontId="37" fillId="16" borderId="0" xfId="0" applyFont="1" applyFill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horizontal="center"/>
      <protection hidden="1"/>
    </xf>
    <xf numFmtId="0" fontId="34" fillId="12" borderId="0" xfId="0" applyFont="1" applyFill="1" applyAlignment="1" applyProtection="1">
      <alignment horizontal="center" vertical="center"/>
      <protection hidden="1"/>
    </xf>
    <xf numFmtId="0" fontId="0" fillId="18" borderId="0" xfId="0" applyFill="1" applyAlignment="1" applyProtection="1">
      <alignment horizontal="center"/>
      <protection hidden="1"/>
    </xf>
    <xf numFmtId="0" fontId="73" fillId="0" borderId="0" xfId="16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left" wrapText="1"/>
      <protection hidden="1"/>
    </xf>
    <xf numFmtId="0" fontId="19" fillId="0" borderId="13" xfId="16" applyFont="1" applyBorder="1" applyAlignment="1" applyProtection="1">
      <alignment horizontal="left" vertical="center" wrapText="1"/>
      <protection hidden="1"/>
    </xf>
    <xf numFmtId="0" fontId="70" fillId="9" borderId="0" xfId="0" applyFont="1" applyFill="1" applyAlignment="1" applyProtection="1">
      <alignment horizontal="center" vertical="center"/>
      <protection hidden="1"/>
    </xf>
    <xf numFmtId="0" fontId="13" fillId="8" borderId="41" xfId="0" applyFont="1" applyFill="1" applyBorder="1" applyAlignment="1" applyProtection="1">
      <alignment horizontal="left" vertical="center" indent="1"/>
      <protection hidden="1"/>
    </xf>
    <xf numFmtId="0" fontId="70" fillId="9" borderId="41" xfId="0" applyFont="1" applyFill="1" applyBorder="1" applyAlignment="1" applyProtection="1">
      <alignment horizontal="center" vertical="center"/>
      <protection locked="0" hidden="1"/>
    </xf>
    <xf numFmtId="0" fontId="44" fillId="8" borderId="0" xfId="0" applyFont="1" applyFill="1" applyAlignment="1" applyProtection="1">
      <alignment horizontal="left" vertical="center" indent="1"/>
      <protection hidden="1"/>
    </xf>
    <xf numFmtId="0" fontId="44" fillId="8" borderId="41" xfId="0" applyFont="1" applyFill="1" applyBorder="1" applyAlignment="1" applyProtection="1">
      <alignment horizontal="left" vertical="center" indent="1"/>
      <protection hidden="1"/>
    </xf>
    <xf numFmtId="0" fontId="0" fillId="5" borderId="0" xfId="0" applyFill="1" applyAlignment="1" applyProtection="1">
      <alignment horizontal="center"/>
      <protection hidden="1"/>
    </xf>
    <xf numFmtId="0" fontId="0" fillId="5" borderId="41" xfId="0" applyFill="1" applyBorder="1" applyAlignment="1" applyProtection="1">
      <alignment horizontal="center"/>
      <protection hidden="1"/>
    </xf>
    <xf numFmtId="43" fontId="44" fillId="9" borderId="0" xfId="19" applyFont="1" applyFill="1" applyBorder="1" applyAlignment="1" applyProtection="1">
      <alignment horizontal="center" vertical="center"/>
      <protection hidden="1"/>
    </xf>
    <xf numFmtId="43" fontId="44" fillId="9" borderId="41" xfId="19" applyFont="1" applyFill="1" applyBorder="1" applyAlignment="1" applyProtection="1">
      <alignment horizontal="center" vertical="center"/>
      <protection hidden="1"/>
    </xf>
    <xf numFmtId="0" fontId="54" fillId="26" borderId="0" xfId="0" applyFont="1" applyFill="1" applyAlignment="1" applyProtection="1">
      <alignment horizontal="left"/>
      <protection hidden="1"/>
    </xf>
    <xf numFmtId="43" fontId="44" fillId="9" borderId="0" xfId="19" applyFont="1" applyFill="1" applyBorder="1" applyAlignment="1" applyProtection="1">
      <alignment horizontal="left" vertical="center"/>
      <protection hidden="1"/>
    </xf>
    <xf numFmtId="43" fontId="44" fillId="9" borderId="41" xfId="19" applyFont="1" applyFill="1" applyBorder="1" applyAlignment="1" applyProtection="1">
      <alignment horizontal="left" vertical="center"/>
      <protection hidden="1"/>
    </xf>
    <xf numFmtId="0" fontId="70" fillId="7" borderId="0" xfId="0" applyFont="1" applyFill="1" applyAlignment="1" applyProtection="1">
      <alignment horizontal="center" vertical="center"/>
      <protection hidden="1"/>
    </xf>
    <xf numFmtId="0" fontId="75" fillId="8" borderId="39" xfId="1" applyFont="1" applyFill="1" applyBorder="1" applyAlignment="1" applyProtection="1">
      <alignment horizontal="center" vertical="center"/>
      <protection hidden="1"/>
    </xf>
    <xf numFmtId="0" fontId="75" fillId="8" borderId="0" xfId="1" applyFont="1" applyFill="1" applyBorder="1" applyAlignment="1" applyProtection="1">
      <alignment horizontal="center" vertical="center"/>
      <protection hidden="1"/>
    </xf>
    <xf numFmtId="0" fontId="0" fillId="0" borderId="83" xfId="0" applyBorder="1" applyAlignment="1" applyProtection="1">
      <alignment horizontal="center"/>
      <protection locked="0" hidden="1"/>
    </xf>
    <xf numFmtId="0" fontId="0" fillId="0" borderId="84" xfId="0" applyBorder="1" applyAlignment="1" applyProtection="1">
      <alignment horizontal="center"/>
      <protection locked="0" hidden="1"/>
    </xf>
    <xf numFmtId="0" fontId="0" fillId="0" borderId="85" xfId="0" applyBorder="1" applyAlignment="1" applyProtection="1">
      <alignment horizontal="center"/>
      <protection locked="0" hidden="1"/>
    </xf>
    <xf numFmtId="0" fontId="0" fillId="0" borderId="86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87" xfId="0" applyBorder="1" applyAlignment="1" applyProtection="1">
      <alignment horizontal="center"/>
      <protection locked="0" hidden="1"/>
    </xf>
    <xf numFmtId="0" fontId="0" fillId="0" borderId="88" xfId="0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horizontal="center"/>
      <protection locked="0" hidden="1"/>
    </xf>
    <xf numFmtId="0" fontId="0" fillId="0" borderId="89" xfId="0" applyBorder="1" applyAlignment="1" applyProtection="1">
      <alignment horizontal="center"/>
      <protection locked="0" hidden="1"/>
    </xf>
    <xf numFmtId="0" fontId="54" fillId="0" borderId="84" xfId="0" applyFont="1" applyBorder="1" applyAlignment="1" applyProtection="1">
      <alignment horizontal="left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42" fillId="0" borderId="13" xfId="0" applyFont="1" applyBorder="1" applyAlignment="1" applyProtection="1">
      <alignment horizontal="center" vertical="center" wrapText="1"/>
      <protection hidden="1"/>
    </xf>
    <xf numFmtId="0" fontId="72" fillId="8" borderId="0" xfId="14" applyFont="1" applyFill="1" applyAlignment="1" applyProtection="1">
      <alignment horizontal="center" vertical="center"/>
      <protection hidden="1"/>
    </xf>
    <xf numFmtId="0" fontId="41" fillId="0" borderId="13" xfId="16" applyFont="1" applyBorder="1" applyAlignment="1" applyProtection="1">
      <alignment horizontal="left" vertical="center" wrapText="1" indent="1"/>
      <protection hidden="1"/>
    </xf>
    <xf numFmtId="0" fontId="58" fillId="0" borderId="83" xfId="1" applyFont="1" applyFill="1" applyBorder="1" applyAlignment="1" applyProtection="1">
      <alignment horizontal="center" vertical="center"/>
      <protection locked="0" hidden="1"/>
    </xf>
    <xf numFmtId="0" fontId="58" fillId="0" borderId="84" xfId="1" applyFont="1" applyFill="1" applyBorder="1" applyAlignment="1" applyProtection="1">
      <alignment horizontal="center" vertical="center"/>
      <protection locked="0" hidden="1"/>
    </xf>
    <xf numFmtId="0" fontId="58" fillId="0" borderId="85" xfId="1" applyFont="1" applyFill="1" applyBorder="1" applyAlignment="1" applyProtection="1">
      <alignment horizontal="center" vertical="center"/>
      <protection locked="0" hidden="1"/>
    </xf>
    <xf numFmtId="0" fontId="58" fillId="0" borderId="88" xfId="1" applyFont="1" applyFill="1" applyBorder="1" applyAlignment="1" applyProtection="1">
      <alignment horizontal="center" vertical="center"/>
      <protection locked="0" hidden="1"/>
    </xf>
    <xf numFmtId="0" fontId="58" fillId="0" borderId="41" xfId="1" applyFont="1" applyFill="1" applyBorder="1" applyAlignment="1" applyProtection="1">
      <alignment horizontal="center" vertical="center"/>
      <protection locked="0" hidden="1"/>
    </xf>
    <xf numFmtId="0" fontId="58" fillId="0" borderId="89" xfId="1" applyFont="1" applyFill="1" applyBorder="1" applyAlignment="1" applyProtection="1">
      <alignment horizontal="center" vertical="center"/>
      <protection locked="0" hidden="1"/>
    </xf>
    <xf numFmtId="0" fontId="57" fillId="0" borderId="98" xfId="0" applyFont="1" applyBorder="1" applyAlignment="1" applyProtection="1">
      <alignment horizontal="center" vertical="center" textRotation="90"/>
      <protection hidden="1"/>
    </xf>
    <xf numFmtId="0" fontId="57" fillId="0" borderId="101" xfId="0" applyFont="1" applyBorder="1" applyAlignment="1" applyProtection="1">
      <alignment horizontal="center" vertical="center" textRotation="90"/>
      <protection hidden="1"/>
    </xf>
    <xf numFmtId="0" fontId="57" fillId="0" borderId="42" xfId="0" applyFont="1" applyBorder="1" applyAlignment="1" applyProtection="1">
      <alignment horizontal="center" vertical="center" textRotation="90"/>
      <protection hidden="1"/>
    </xf>
    <xf numFmtId="0" fontId="0" fillId="0" borderId="99" xfId="0" applyBorder="1" applyAlignment="1" applyProtection="1">
      <alignment horizontal="center"/>
      <protection hidden="1"/>
    </xf>
    <xf numFmtId="0" fontId="0" fillId="0" borderId="100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3" xfId="0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99" xfId="0" applyBorder="1" applyAlignment="1" applyProtection="1">
      <alignment horizontal="center" vertical="center"/>
      <protection hidden="1"/>
    </xf>
    <xf numFmtId="0" fontId="0" fillId="0" borderId="10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2" xfId="0" applyBorder="1" applyAlignment="1" applyProtection="1">
      <alignment horizontal="center" vertical="center"/>
      <protection hidden="1"/>
    </xf>
    <xf numFmtId="0" fontId="0" fillId="0" borderId="103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2" fillId="8" borderId="39" xfId="1" applyFont="1" applyFill="1" applyBorder="1" applyAlignment="1" applyProtection="1">
      <alignment horizontal="center" vertical="center"/>
      <protection locked="0" hidden="1"/>
    </xf>
    <xf numFmtId="0" fontId="22" fillId="8" borderId="0" xfId="1" applyFont="1" applyFill="1" applyBorder="1" applyAlignment="1" applyProtection="1">
      <alignment horizontal="center" vertical="center"/>
      <protection locked="0" hidden="1"/>
    </xf>
    <xf numFmtId="0" fontId="0" fillId="0" borderId="83" xfId="0" applyBorder="1" applyAlignment="1" applyProtection="1">
      <alignment horizontal="center" vertical="center"/>
      <protection locked="0" hidden="1"/>
    </xf>
    <xf numFmtId="0" fontId="0" fillId="0" borderId="84" xfId="0" applyBorder="1" applyAlignment="1" applyProtection="1">
      <alignment horizontal="center" vertical="center"/>
      <protection locked="0" hidden="1"/>
    </xf>
    <xf numFmtId="0" fontId="0" fillId="0" borderId="85" xfId="0" applyBorder="1" applyAlignment="1" applyProtection="1">
      <alignment horizontal="center" vertical="center"/>
      <protection locked="0" hidden="1"/>
    </xf>
    <xf numFmtId="0" fontId="0" fillId="0" borderId="86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87" xfId="0" applyBorder="1" applyAlignment="1" applyProtection="1">
      <alignment horizontal="center" vertical="center"/>
      <protection locked="0" hidden="1"/>
    </xf>
    <xf numFmtId="0" fontId="0" fillId="0" borderId="88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89" xfId="0" applyBorder="1" applyAlignment="1" applyProtection="1">
      <alignment horizontal="center" vertical="center"/>
      <protection locked="0" hidden="1"/>
    </xf>
    <xf numFmtId="0" fontId="36" fillId="0" borderId="0" xfId="0" applyFont="1" applyAlignment="1" applyProtection="1">
      <alignment horizontal="center" vertical="center"/>
      <protection hidden="1"/>
    </xf>
    <xf numFmtId="0" fontId="15" fillId="0" borderId="13" xfId="14" applyBorder="1" applyAlignment="1" applyProtection="1">
      <alignment horizontal="right"/>
      <protection hidden="1"/>
    </xf>
    <xf numFmtId="0" fontId="19" fillId="0" borderId="13" xfId="16" applyFont="1" applyBorder="1" applyAlignment="1" applyProtection="1">
      <alignment horizontal="left" wrapText="1" indent="1"/>
      <protection hidden="1"/>
    </xf>
    <xf numFmtId="0" fontId="42" fillId="0" borderId="13" xfId="0" applyFont="1" applyBorder="1" applyAlignment="1" applyProtection="1">
      <alignment horizontal="left" vertical="center"/>
      <protection hidden="1"/>
    </xf>
    <xf numFmtId="0" fontId="40" fillId="8" borderId="0" xfId="14" applyFont="1" applyFill="1" applyAlignment="1" applyProtection="1">
      <alignment horizontal="center" vertical="center"/>
      <protection hidden="1"/>
    </xf>
    <xf numFmtId="0" fontId="31" fillId="28" borderId="83" xfId="14" applyFont="1" applyFill="1" applyBorder="1" applyAlignment="1" applyProtection="1">
      <alignment horizontal="center"/>
      <protection hidden="1"/>
    </xf>
    <xf numFmtId="0" fontId="31" fillId="28" borderId="84" xfId="14" applyFont="1" applyFill="1" applyBorder="1" applyAlignment="1" applyProtection="1">
      <alignment horizontal="center"/>
      <protection hidden="1"/>
    </xf>
    <xf numFmtId="0" fontId="31" fillId="28" borderId="85" xfId="14" applyFont="1" applyFill="1" applyBorder="1" applyAlignment="1" applyProtection="1">
      <alignment horizontal="center"/>
      <protection hidden="1"/>
    </xf>
    <xf numFmtId="0" fontId="31" fillId="28" borderId="88" xfId="14" applyFont="1" applyFill="1" applyBorder="1" applyAlignment="1" applyProtection="1">
      <alignment horizontal="center"/>
      <protection hidden="1"/>
    </xf>
    <xf numFmtId="0" fontId="31" fillId="28" borderId="41" xfId="14" applyFont="1" applyFill="1" applyBorder="1" applyAlignment="1" applyProtection="1">
      <alignment horizontal="center"/>
      <protection hidden="1"/>
    </xf>
    <xf numFmtId="0" fontId="31" fillId="28" borderId="89" xfId="14" applyFont="1" applyFill="1" applyBorder="1" applyAlignment="1" applyProtection="1">
      <alignment horizontal="center"/>
      <protection hidden="1"/>
    </xf>
    <xf numFmtId="0" fontId="61" fillId="0" borderId="0" xfId="14" applyFont="1" applyAlignment="1" applyProtection="1">
      <alignment horizontal="center"/>
      <protection hidden="1"/>
    </xf>
    <xf numFmtId="0" fontId="43" fillId="26" borderId="0" xfId="0" applyFont="1" applyFill="1" applyAlignment="1" applyProtection="1">
      <alignment horizontal="center"/>
      <protection hidden="1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2" fontId="6" fillId="0" borderId="34" xfId="0" applyNumberFormat="1" applyFont="1" applyBorder="1" applyAlignment="1">
      <alignment horizontal="center"/>
    </xf>
    <xf numFmtId="1" fontId="6" fillId="0" borderId="34" xfId="0" applyNumberFormat="1" applyFont="1" applyBorder="1" applyAlignment="1">
      <alignment horizontal="center"/>
    </xf>
    <xf numFmtId="1" fontId="6" fillId="0" borderId="35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0" fontId="24" fillId="0" borderId="44" xfId="0" applyFont="1" applyBorder="1" applyAlignment="1">
      <alignment horizontal="center" vertical="center" textRotation="90"/>
    </xf>
    <xf numFmtId="0" fontId="24" fillId="0" borderId="47" xfId="0" applyFont="1" applyBorder="1" applyAlignment="1">
      <alignment horizontal="center" vertical="center" textRotation="90"/>
    </xf>
    <xf numFmtId="0" fontId="24" fillId="0" borderId="49" xfId="0" applyFont="1" applyBorder="1" applyAlignment="1">
      <alignment horizontal="center" vertical="center" textRotation="90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2" fontId="7" fillId="0" borderId="53" xfId="0" applyNumberFormat="1" applyFont="1" applyBorder="1" applyAlignment="1">
      <alignment horizontal="center"/>
    </xf>
    <xf numFmtId="2" fontId="7" fillId="0" borderId="55" xfId="0" applyNumberFormat="1" applyFont="1" applyBorder="1" applyAlignment="1">
      <alignment horizontal="center"/>
    </xf>
    <xf numFmtId="1" fontId="7" fillId="0" borderId="53" xfId="0" applyNumberFormat="1" applyFont="1" applyBorder="1" applyAlignment="1">
      <alignment horizontal="center"/>
    </xf>
    <xf numFmtId="1" fontId="7" fillId="0" borderId="56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2" fontId="7" fillId="0" borderId="32" xfId="0" applyNumberFormat="1" applyFont="1" applyBorder="1" applyAlignment="1">
      <alignment horizontal="center"/>
    </xf>
    <xf numFmtId="2" fontId="7" fillId="0" borderId="33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 vertical="center" textRotation="90" wrapText="1"/>
    </xf>
    <xf numFmtId="0" fontId="6" fillId="4" borderId="51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23" fillId="0" borderId="44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49" xfId="0" applyFont="1" applyBorder="1" applyAlignment="1">
      <alignment horizontal="center" vertical="center" textRotation="90"/>
    </xf>
  </cellXfs>
  <cellStyles count="20">
    <cellStyle name="Čárka" xfId="19" builtinId="3"/>
    <cellStyle name="Excel Built-in Normal" xfId="18" xr:uid="{9BCA92E7-2F52-4AD1-A2BE-94B1E74A4D51}"/>
    <cellStyle name="Hypertextový odkaz" xfId="1" builtinId="8"/>
    <cellStyle name="Hypertextový odkaz 2" xfId="15" xr:uid="{807DBF4B-0756-4495-BE32-3C6168501F15}"/>
    <cellStyle name="Normální" xfId="0" builtinId="0"/>
    <cellStyle name="normální 10" xfId="2" xr:uid="{00000000-0005-0000-0000-000002000000}"/>
    <cellStyle name="normální 11" xfId="3" xr:uid="{00000000-0005-0000-0000-000003000000}"/>
    <cellStyle name="normální 12" xfId="4" xr:uid="{00000000-0005-0000-0000-000004000000}"/>
    <cellStyle name="Normální 13" xfId="14" xr:uid="{AA1A37B3-68C3-4E0C-9081-CF97EE68B330}"/>
    <cellStyle name="Normální 13 2" xfId="16" xr:uid="{5C1C58C6-0E0A-42AE-B100-20CD953D7CD5}"/>
    <cellStyle name="Normální 14" xfId="17" xr:uid="{3F16BB4B-91B6-4A41-BB7F-9E6635A3685D}"/>
    <cellStyle name="normální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normální 9" xfId="12" xr:uid="{00000000-0005-0000-0000-00000C000000}"/>
    <cellStyle name="Procenta" xfId="13" builtinId="5"/>
  </cellStyles>
  <dxfs count="34"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rgb="FF009EE0"/>
      </font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b/>
        <i val="0"/>
        <color theme="0" tint="-0.24994659260841701"/>
      </font>
      <fill>
        <patternFill>
          <bgColor theme="0" tint="-0.14996795556505021"/>
        </patternFill>
      </fill>
    </dxf>
    <dxf>
      <font>
        <strike val="0"/>
        <color theme="0"/>
      </font>
      <fill>
        <gradientFill degree="90">
          <stop position="0">
            <color theme="0"/>
          </stop>
          <stop position="1">
            <color theme="0"/>
          </stop>
        </gradientFill>
      </fill>
      <border>
        <left/>
        <right/>
        <top/>
        <bottom/>
      </border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color rgb="FF92D050"/>
      </font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ont>
        <b/>
        <i val="0"/>
        <strike val="0"/>
        <color theme="1"/>
      </font>
      <fill>
        <patternFill>
          <bgColor rgb="FF00B0F0"/>
        </patternFill>
      </fill>
      <border>
        <vertical/>
        <horizontal/>
      </border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004984"/>
      <color rgb="FF009EE0"/>
      <color rgb="FF6D6359"/>
      <color rgb="FF282928"/>
      <color rgb="FFC2C0BD"/>
      <color rgb="FFE5E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microsoft.com/office/2017/06/relationships/rdRichValue" Target="richData/rdrichvalu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22/10/relationships/richValueRel" Target="richData/richValueRel.xml"/><Relationship Id="rId30" Type="http://schemas.microsoft.com/office/2017/06/relationships/rdRichValueTypes" Target="richData/rdRichValueTyp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Konfigurace!A1"/><Relationship Id="rId2" Type="http://schemas.openxmlformats.org/officeDocument/2006/relationships/image" Target="../media/image16.png"/><Relationship Id="rId1" Type="http://schemas.openxmlformats.org/officeDocument/2006/relationships/hyperlink" Target="#Zakaznik!A1"/><Relationship Id="rId6" Type="http://schemas.openxmlformats.org/officeDocument/2006/relationships/image" Target="../media/image18.png"/><Relationship Id="rId5" Type="http://schemas.openxmlformats.org/officeDocument/2006/relationships/hyperlink" Target="#'N&#225;kresy profil&#367;'!A1"/><Relationship Id="rId4" Type="http://schemas.openxmlformats.org/officeDocument/2006/relationships/image" Target="../media/image1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png"/><Relationship Id="rId3" Type="http://schemas.openxmlformats.org/officeDocument/2006/relationships/image" Target="../media/image22.pn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2" Type="http://schemas.openxmlformats.org/officeDocument/2006/relationships/image" Target="../media/image21.jpeg"/><Relationship Id="rId1" Type="http://schemas.openxmlformats.org/officeDocument/2006/relationships/image" Target="../media/image17.png"/><Relationship Id="rId6" Type="http://schemas.openxmlformats.org/officeDocument/2006/relationships/image" Target="../media/image24.jp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0" Type="http://schemas.openxmlformats.org/officeDocument/2006/relationships/image" Target="../media/image28.jpeg"/><Relationship Id="rId4" Type="http://schemas.microsoft.com/office/2007/relationships/hdphoto" Target="../media/hdphoto1.wdp"/><Relationship Id="rId9" Type="http://schemas.openxmlformats.org/officeDocument/2006/relationships/image" Target="../media/image27.jpeg"/><Relationship Id="rId14" Type="http://schemas.openxmlformats.org/officeDocument/2006/relationships/image" Target="../media/image3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g"/><Relationship Id="rId3" Type="http://schemas.openxmlformats.org/officeDocument/2006/relationships/image" Target="../media/image35.png"/><Relationship Id="rId7" Type="http://schemas.openxmlformats.org/officeDocument/2006/relationships/image" Target="../media/image38.jp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17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Relationship Id="rId9" Type="http://schemas.openxmlformats.org/officeDocument/2006/relationships/image" Target="../media/image4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0</xdr:rowOff>
    </xdr:from>
    <xdr:to>
      <xdr:col>2</xdr:col>
      <xdr:colOff>800100</xdr:colOff>
      <xdr:row>4</xdr:row>
      <xdr:rowOff>281940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50520"/>
          <a:ext cx="2385060" cy="1089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55245</xdr:colOff>
      <xdr:row>0</xdr:row>
      <xdr:rowOff>118110</xdr:rowOff>
    </xdr:from>
    <xdr:to>
      <xdr:col>8</xdr:col>
      <xdr:colOff>156210</xdr:colOff>
      <xdr:row>3</xdr:row>
      <xdr:rowOff>297180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7070" y="118110"/>
          <a:ext cx="3425190" cy="7219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678180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2326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2</xdr:col>
      <xdr:colOff>228600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114300"/>
          <a:ext cx="222504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2</xdr:row>
      <xdr:rowOff>0</xdr:rowOff>
    </xdr:from>
    <xdr:to>
      <xdr:col>8</xdr:col>
      <xdr:colOff>99060</xdr:colOff>
      <xdr:row>3</xdr:row>
      <xdr:rowOff>548640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350520"/>
          <a:ext cx="3512820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10</xdr:row>
      <xdr:rowOff>278130</xdr:rowOff>
    </xdr:from>
    <xdr:to>
      <xdr:col>7</xdr:col>
      <xdr:colOff>1188</xdr:colOff>
      <xdr:row>22</xdr:row>
      <xdr:rowOff>114810</xdr:rowOff>
    </xdr:to>
    <xdr:pic>
      <xdr:nvPicPr>
        <xdr:cNvPr id="15" name="Obráze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868805"/>
          <a:ext cx="2258613" cy="199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523330</xdr:colOff>
      <xdr:row>10</xdr:row>
      <xdr:rowOff>257175</xdr:rowOff>
    </xdr:from>
    <xdr:to>
      <xdr:col>20</xdr:col>
      <xdr:colOff>60243</xdr:colOff>
      <xdr:row>22</xdr:row>
      <xdr:rowOff>101475</xdr:rowOff>
    </xdr:to>
    <xdr:pic>
      <xdr:nvPicPr>
        <xdr:cNvPr id="17" name="Obrázek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410" y="1864995"/>
          <a:ext cx="2325833" cy="2031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0</xdr:row>
      <xdr:rowOff>114300</xdr:rowOff>
    </xdr:from>
    <xdr:to>
      <xdr:col>6</xdr:col>
      <xdr:colOff>397669</xdr:colOff>
      <xdr:row>3</xdr:row>
      <xdr:rowOff>111442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1832134" cy="425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294733</xdr:colOff>
      <xdr:row>18</xdr:row>
      <xdr:rowOff>120015</xdr:rowOff>
    </xdr:from>
    <xdr:to>
      <xdr:col>13</xdr:col>
      <xdr:colOff>74289</xdr:colOff>
      <xdr:row>31</xdr:row>
      <xdr:rowOff>1875</xdr:rowOff>
    </xdr:to>
    <xdr:pic>
      <xdr:nvPicPr>
        <xdr:cNvPr id="6" name="Obráze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513" y="3335655"/>
          <a:ext cx="2019836" cy="17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216065" name="Check Box 1967" hidden="1">
              <a:extLst>
                <a:ext uri="{63B3BB69-23CF-44E3-9099-C40C66FF867C}">
                  <a14:compatExt spid="_x0000_s216065"/>
                </a:ext>
                <a:ext uri="{FF2B5EF4-FFF2-40B4-BE49-F238E27FC236}">
                  <a16:creationId xmlns:a16="http://schemas.microsoft.com/office/drawing/2014/main" id="{00000000-0008-0000-0E00-000001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7" y="0"/>
          <a:ext cx="0" cy="99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438496</xdr:colOff>
      <xdr:row>23</xdr:row>
      <xdr:rowOff>19397</xdr:rowOff>
    </xdr:from>
    <xdr:to>
      <xdr:col>4</xdr:col>
      <xdr:colOff>238550</xdr:colOff>
      <xdr:row>24</xdr:row>
      <xdr:rowOff>1233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296" y="3981797"/>
          <a:ext cx="257254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45720</xdr:rowOff>
    </xdr:from>
    <xdr:to>
      <xdr:col>4</xdr:col>
      <xdr:colOff>324000</xdr:colOff>
      <xdr:row>7</xdr:row>
      <xdr:rowOff>19200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60120"/>
          <a:ext cx="324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" y="182880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216068" name="Check Box 4" hidden="1">
              <a:extLst>
                <a:ext uri="{63B3BB69-23CF-44E3-9099-C40C66FF867C}">
                  <a14:compatExt spid="_x0000_s216068"/>
                </a:ext>
                <a:ext uri="{FF2B5EF4-FFF2-40B4-BE49-F238E27FC236}">
                  <a16:creationId xmlns:a16="http://schemas.microsoft.com/office/drawing/2014/main" id="{00000000-0008-0000-0E00-000004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558804</xdr:colOff>
      <xdr:row>1</xdr:row>
      <xdr:rowOff>4</xdr:rowOff>
    </xdr:from>
    <xdr:to>
      <xdr:col>4</xdr:col>
      <xdr:colOff>638</xdr:colOff>
      <xdr:row>3</xdr:row>
      <xdr:rowOff>136317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737" y="143937"/>
          <a:ext cx="1840653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256381</xdr:colOff>
      <xdr:row>4</xdr:row>
      <xdr:rowOff>182140</xdr:rowOff>
    </xdr:from>
    <xdr:to>
      <xdr:col>3</xdr:col>
      <xdr:colOff>720578</xdr:colOff>
      <xdr:row>10</xdr:row>
      <xdr:rowOff>87570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25" r="29165" b="24337"/>
        <a:stretch/>
      </xdr:blipFill>
      <xdr:spPr>
        <a:xfrm>
          <a:off x="434321" y="810162"/>
          <a:ext cx="2034252" cy="1222371"/>
        </a:xfrm>
        <a:prstGeom prst="rect">
          <a:avLst/>
        </a:prstGeom>
      </xdr:spPr>
    </xdr:pic>
    <xdr:clientData/>
  </xdr:twoCellAnchor>
  <xdr:twoCellAnchor editAs="oneCell">
    <xdr:from>
      <xdr:col>5</xdr:col>
      <xdr:colOff>419655</xdr:colOff>
      <xdr:row>3</xdr:row>
      <xdr:rowOff>141961</xdr:rowOff>
    </xdr:from>
    <xdr:to>
      <xdr:col>7</xdr:col>
      <xdr:colOff>735033</xdr:colOff>
      <xdr:row>10</xdr:row>
      <xdr:rowOff>178524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697" t="14501" r="32470" b="15136"/>
        <a:stretch/>
      </xdr:blipFill>
      <xdr:spPr>
        <a:xfrm flipH="1">
          <a:off x="3199699" y="569016"/>
          <a:ext cx="1921209" cy="1528973"/>
        </a:xfrm>
        <a:prstGeom prst="rect">
          <a:avLst/>
        </a:prstGeom>
      </xdr:spPr>
    </xdr:pic>
    <xdr:clientData/>
  </xdr:twoCellAnchor>
  <xdr:twoCellAnchor editAs="oneCell">
    <xdr:from>
      <xdr:col>9</xdr:col>
      <xdr:colOff>63051</xdr:colOff>
      <xdr:row>5</xdr:row>
      <xdr:rowOff>80901</xdr:rowOff>
    </xdr:from>
    <xdr:to>
      <xdr:col>12</xdr:col>
      <xdr:colOff>2853</xdr:colOff>
      <xdr:row>9</xdr:row>
      <xdr:rowOff>39488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1" t="27433" r="3630" b="23303"/>
        <a:stretch/>
      </xdr:blipFill>
      <xdr:spPr>
        <a:xfrm>
          <a:off x="5438919" y="909890"/>
          <a:ext cx="2351407" cy="829444"/>
        </a:xfrm>
        <a:prstGeom prst="rect">
          <a:avLst/>
        </a:prstGeom>
      </xdr:spPr>
    </xdr:pic>
    <xdr:clientData/>
  </xdr:twoCellAnchor>
  <xdr:twoCellAnchor editAs="oneCell">
    <xdr:from>
      <xdr:col>1</xdr:col>
      <xdr:colOff>412622</xdr:colOff>
      <xdr:row>16</xdr:row>
      <xdr:rowOff>162674</xdr:rowOff>
    </xdr:from>
    <xdr:to>
      <xdr:col>4</xdr:col>
      <xdr:colOff>21137</xdr:colOff>
      <xdr:row>22</xdr:row>
      <xdr:rowOff>134064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38" r="21444" b="30935"/>
        <a:stretch/>
      </xdr:blipFill>
      <xdr:spPr>
        <a:xfrm>
          <a:off x="590562" y="3323718"/>
          <a:ext cx="1967407" cy="1294046"/>
        </a:xfrm>
        <a:prstGeom prst="rect">
          <a:avLst/>
        </a:prstGeom>
      </xdr:spPr>
    </xdr:pic>
    <xdr:clientData/>
  </xdr:twoCellAnchor>
  <xdr:twoCellAnchor editAs="oneCell">
    <xdr:from>
      <xdr:col>21</xdr:col>
      <xdr:colOff>63821</xdr:colOff>
      <xdr:row>5</xdr:row>
      <xdr:rowOff>65796</xdr:rowOff>
    </xdr:from>
    <xdr:to>
      <xdr:col>16384</xdr:col>
      <xdr:colOff>32304</xdr:colOff>
      <xdr:row>10</xdr:row>
      <xdr:rowOff>58042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ECECEC"/>
            </a:clrFrom>
            <a:clrTo>
              <a:srgbClr val="ECECE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36" r="32312" b="24083"/>
        <a:stretch/>
      </xdr:blipFill>
      <xdr:spPr>
        <a:xfrm>
          <a:off x="12906870" y="913626"/>
          <a:ext cx="2356872" cy="1095094"/>
        </a:xfrm>
        <a:prstGeom prst="rect">
          <a:avLst/>
        </a:prstGeom>
      </xdr:spPr>
    </xdr:pic>
    <xdr:clientData/>
  </xdr:twoCellAnchor>
  <xdr:twoCellAnchor editAs="oneCell">
    <xdr:from>
      <xdr:col>5</xdr:col>
      <xdr:colOff>341226</xdr:colOff>
      <xdr:row>17</xdr:row>
      <xdr:rowOff>138374</xdr:rowOff>
    </xdr:from>
    <xdr:to>
      <xdr:col>7</xdr:col>
      <xdr:colOff>486176</xdr:colOff>
      <xdr:row>23</xdr:row>
      <xdr:rowOff>16278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ECEBE7"/>
            </a:clrFrom>
            <a:clrTo>
              <a:srgbClr val="ECEB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40" t="18374" r="30007" b="20221"/>
        <a:stretch/>
      </xdr:blipFill>
      <xdr:spPr>
        <a:xfrm>
          <a:off x="3052188" y="3519226"/>
          <a:ext cx="1716909" cy="1200560"/>
        </a:xfrm>
        <a:prstGeom prst="rect">
          <a:avLst/>
        </a:prstGeom>
      </xdr:spPr>
    </xdr:pic>
    <xdr:clientData/>
  </xdr:twoCellAnchor>
  <xdr:twoCellAnchor editAs="oneCell">
    <xdr:from>
      <xdr:col>9</xdr:col>
      <xdr:colOff>280620</xdr:colOff>
      <xdr:row>17</xdr:row>
      <xdr:rowOff>109068</xdr:rowOff>
    </xdr:from>
    <xdr:to>
      <xdr:col>11</xdr:col>
      <xdr:colOff>401576</xdr:colOff>
      <xdr:row>23</xdr:row>
      <xdr:rowOff>94972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E9E9E9"/>
            </a:clrFrom>
            <a:clrTo>
              <a:srgbClr val="E9E9E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94" r="38245" b="16003"/>
        <a:stretch/>
      </xdr:blipFill>
      <xdr:spPr>
        <a:xfrm>
          <a:off x="5524604" y="3489920"/>
          <a:ext cx="1687200" cy="1308560"/>
        </a:xfrm>
        <a:prstGeom prst="rect">
          <a:avLst/>
        </a:prstGeom>
      </xdr:spPr>
    </xdr:pic>
    <xdr:clientData/>
  </xdr:twoCellAnchor>
  <xdr:twoCellAnchor editAs="oneCell">
    <xdr:from>
      <xdr:col>13</xdr:col>
      <xdr:colOff>395214</xdr:colOff>
      <xdr:row>15</xdr:row>
      <xdr:rowOff>169439</xdr:rowOff>
    </xdr:from>
    <xdr:to>
      <xdr:col>15</xdr:col>
      <xdr:colOff>592565</xdr:colOff>
      <xdr:row>23</xdr:row>
      <xdr:rowOff>85808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24" t="9016" r="26906" b="43077"/>
        <a:stretch/>
      </xdr:blipFill>
      <xdr:spPr>
        <a:xfrm>
          <a:off x="8172219" y="3142076"/>
          <a:ext cx="1763596" cy="1641525"/>
        </a:xfrm>
        <a:prstGeom prst="rect">
          <a:avLst/>
        </a:prstGeom>
      </xdr:spPr>
    </xdr:pic>
    <xdr:clientData/>
  </xdr:twoCellAnchor>
  <xdr:twoCellAnchor editAs="oneCell">
    <xdr:from>
      <xdr:col>17</xdr:col>
      <xdr:colOff>58100</xdr:colOff>
      <xdr:row>18</xdr:row>
      <xdr:rowOff>53382</xdr:rowOff>
    </xdr:from>
    <xdr:to>
      <xdr:col>20</xdr:col>
      <xdr:colOff>15462</xdr:colOff>
      <xdr:row>21</xdr:row>
      <xdr:rowOff>211555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clrChange>
            <a:clrFrom>
              <a:srgbClr val="EDEEF2"/>
            </a:clrFrom>
            <a:clrTo>
              <a:srgbClr val="EDEEF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81" r="28389" b="29180"/>
        <a:stretch/>
      </xdr:blipFill>
      <xdr:spPr>
        <a:xfrm>
          <a:off x="10368127" y="3654041"/>
          <a:ext cx="2308635" cy="821406"/>
        </a:xfrm>
        <a:prstGeom prst="rect">
          <a:avLst/>
        </a:prstGeom>
      </xdr:spPr>
    </xdr:pic>
    <xdr:clientData/>
  </xdr:twoCellAnchor>
  <xdr:twoCellAnchor editAs="oneCell">
    <xdr:from>
      <xdr:col>21</xdr:col>
      <xdr:colOff>79012</xdr:colOff>
      <xdr:row>17</xdr:row>
      <xdr:rowOff>111537</xdr:rowOff>
    </xdr:from>
    <xdr:to>
      <xdr:col>16384</xdr:col>
      <xdr:colOff>37181</xdr:colOff>
      <xdr:row>21</xdr:row>
      <xdr:rowOff>139780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clrChange>
            <a:clrFrom>
              <a:srgbClr val="F8F8F8"/>
            </a:clrFrom>
            <a:clrTo>
              <a:srgbClr val="F8F8F8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79" r="25086" b="39993"/>
        <a:stretch/>
      </xdr:blipFill>
      <xdr:spPr>
        <a:xfrm>
          <a:off x="12922061" y="3492389"/>
          <a:ext cx="2344653" cy="909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41869</xdr:colOff>
      <xdr:row>5</xdr:row>
      <xdr:rowOff>115139</xdr:rowOff>
    </xdr:from>
    <xdr:to>
      <xdr:col>15</xdr:col>
      <xdr:colOff>739350</xdr:colOff>
      <xdr:row>10</xdr:row>
      <xdr:rowOff>135289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F0CBD50-D076-CC85-A375-DE58B9D8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18874" y="962969"/>
          <a:ext cx="2271346" cy="1122998"/>
        </a:xfrm>
        <a:prstGeom prst="rect">
          <a:avLst/>
        </a:prstGeom>
      </xdr:spPr>
    </xdr:pic>
    <xdr:clientData/>
  </xdr:twoCellAnchor>
  <xdr:twoCellAnchor editAs="oneCell">
    <xdr:from>
      <xdr:col>16</xdr:col>
      <xdr:colOff>162573</xdr:colOff>
      <xdr:row>4</xdr:row>
      <xdr:rowOff>155508</xdr:rowOff>
    </xdr:from>
    <xdr:to>
      <xdr:col>19</xdr:col>
      <xdr:colOff>666081</xdr:colOff>
      <xdr:row>11</xdr:row>
      <xdr:rowOff>98013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AB86E17-5993-4BC3-CD10-476CEB4DD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94661" y="783530"/>
          <a:ext cx="2255312" cy="14773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169334</xdr:rowOff>
    </xdr:from>
    <xdr:to>
      <xdr:col>5</xdr:col>
      <xdr:colOff>398780</xdr:colOff>
      <xdr:row>3</xdr:row>
      <xdr:rowOff>59267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169334"/>
          <a:ext cx="1802130" cy="440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91673</xdr:colOff>
      <xdr:row>18</xdr:row>
      <xdr:rowOff>161834</xdr:rowOff>
    </xdr:from>
    <xdr:to>
      <xdr:col>26</xdr:col>
      <xdr:colOff>189593</xdr:colOff>
      <xdr:row>23</xdr:row>
      <xdr:rowOff>69950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2273" y="3743234"/>
          <a:ext cx="2993520" cy="1219845"/>
        </a:xfrm>
        <a:prstGeom prst="rect">
          <a:avLst/>
        </a:prstGeom>
      </xdr:spPr>
    </xdr:pic>
    <xdr:clientData/>
  </xdr:twoCellAnchor>
  <xdr:twoCellAnchor editAs="oneCell">
    <xdr:from>
      <xdr:col>34</xdr:col>
      <xdr:colOff>315446</xdr:colOff>
      <xdr:row>9</xdr:row>
      <xdr:rowOff>134036</xdr:rowOff>
    </xdr:from>
    <xdr:to>
      <xdr:col>39</xdr:col>
      <xdr:colOff>196045</xdr:colOff>
      <xdr:row>14</xdr:row>
      <xdr:rowOff>25724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2446" y="1721536"/>
          <a:ext cx="2674600" cy="1290502"/>
        </a:xfrm>
        <a:prstGeom prst="rect">
          <a:avLst/>
        </a:prstGeom>
      </xdr:spPr>
    </xdr:pic>
    <xdr:clientData/>
  </xdr:twoCellAnchor>
  <xdr:twoCellAnchor editAs="oneCell">
    <xdr:from>
      <xdr:col>20</xdr:col>
      <xdr:colOff>79002</xdr:colOff>
      <xdr:row>9</xdr:row>
      <xdr:rowOff>79020</xdr:rowOff>
    </xdr:from>
    <xdr:to>
      <xdr:col>25</xdr:col>
      <xdr:colOff>136501</xdr:colOff>
      <xdr:row>14</xdr:row>
      <xdr:rowOff>59635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862" y="1801140"/>
          <a:ext cx="2488278" cy="1368000"/>
        </a:xfrm>
        <a:prstGeom prst="rect">
          <a:avLst/>
        </a:prstGeom>
      </xdr:spPr>
    </xdr:pic>
    <xdr:clientData/>
  </xdr:twoCellAnchor>
  <xdr:twoCellAnchor editAs="oneCell">
    <xdr:from>
      <xdr:col>27</xdr:col>
      <xdr:colOff>137563</xdr:colOff>
      <xdr:row>9</xdr:row>
      <xdr:rowOff>137581</xdr:rowOff>
    </xdr:from>
    <xdr:to>
      <xdr:col>32</xdr:col>
      <xdr:colOff>218559</xdr:colOff>
      <xdr:row>14</xdr:row>
      <xdr:rowOff>38576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8183" y="1859701"/>
          <a:ext cx="2523205" cy="129600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3</xdr:row>
      <xdr:rowOff>175260</xdr:rowOff>
    </xdr:from>
    <xdr:to>
      <xdr:col>21</xdr:col>
      <xdr:colOff>98040</xdr:colOff>
      <xdr:row>5</xdr:row>
      <xdr:rowOff>142671</xdr:rowOff>
    </xdr:to>
    <xdr:pic>
      <xdr:nvPicPr>
        <xdr:cNvPr id="7" name="Obrázek 6" descr="Question Mark Icons - Download Free Vector Icons | Noun Project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960" y="723900"/>
          <a:ext cx="540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1</xdr:row>
      <xdr:rowOff>9525</xdr:rowOff>
    </xdr:from>
    <xdr:to>
      <xdr:col>6</xdr:col>
      <xdr:colOff>160837</xdr:colOff>
      <xdr:row>3</xdr:row>
      <xdr:rowOff>78105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90500"/>
          <a:ext cx="1847850" cy="430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141316</xdr:colOff>
      <xdr:row>18</xdr:row>
      <xdr:rowOff>73396</xdr:rowOff>
    </xdr:from>
    <xdr:to>
      <xdr:col>39</xdr:col>
      <xdr:colOff>418407</xdr:colOff>
      <xdr:row>23</xdr:row>
      <xdr:rowOff>170014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F2CF1A-097A-A46C-0FB9-14355B4FA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0036" y="3685276"/>
          <a:ext cx="3081252" cy="1400727"/>
        </a:xfrm>
        <a:prstGeom prst="rect">
          <a:avLst/>
        </a:prstGeom>
      </xdr:spPr>
    </xdr:pic>
    <xdr:clientData/>
  </xdr:twoCellAnchor>
  <xdr:twoCellAnchor editAs="oneCell">
    <xdr:from>
      <xdr:col>20</xdr:col>
      <xdr:colOff>103911</xdr:colOff>
      <xdr:row>26</xdr:row>
      <xdr:rowOff>101632</xdr:rowOff>
    </xdr:from>
    <xdr:to>
      <xdr:col>25</xdr:col>
      <xdr:colOff>355470</xdr:colOff>
      <xdr:row>35</xdr:row>
      <xdr:rowOff>131229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1E39EF6C-538C-0B9F-FD09-5EA63A58E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2768" y="5522718"/>
          <a:ext cx="2700845" cy="1463790"/>
        </a:xfrm>
        <a:prstGeom prst="rect">
          <a:avLst/>
        </a:prstGeom>
      </xdr:spPr>
    </xdr:pic>
    <xdr:clientData/>
  </xdr:twoCellAnchor>
  <xdr:twoCellAnchor editAs="oneCell">
    <xdr:from>
      <xdr:col>27</xdr:col>
      <xdr:colOff>178594</xdr:colOff>
      <xdr:row>18</xdr:row>
      <xdr:rowOff>130969</xdr:rowOff>
    </xdr:from>
    <xdr:to>
      <xdr:col>32</xdr:col>
      <xdr:colOff>238125</xdr:colOff>
      <xdr:row>23</xdr:row>
      <xdr:rowOff>17989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5592C70-43C8-C1A7-D271-D0A61888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969" y="4381500"/>
          <a:ext cx="2440781" cy="11848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5</xdr:col>
      <xdr:colOff>390797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9525</xdr:rowOff>
    </xdr:from>
    <xdr:to>
      <xdr:col>6</xdr:col>
      <xdr:colOff>129540</xdr:colOff>
      <xdr:row>3</xdr:row>
      <xdr:rowOff>78105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92405"/>
          <a:ext cx="184404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76200</xdr:rowOff>
    </xdr:from>
    <xdr:to>
      <xdr:col>2</xdr:col>
      <xdr:colOff>752475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37187D-7149-4F8F-8B02-8A2AF7E6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220599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E1CFC4B1-A6BE-435C-AF61-BCCA568D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50520"/>
          <a:ext cx="351282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228600</xdr:colOff>
      <xdr:row>3</xdr:row>
      <xdr:rowOff>542925</xdr:rowOff>
    </xdr:to>
    <xdr:pic>
      <xdr:nvPicPr>
        <xdr:cNvPr id="2" name="Grafika 1">
          <a:extLst>
            <a:ext uri="{FF2B5EF4-FFF2-40B4-BE49-F238E27FC236}">
              <a16:creationId xmlns:a16="http://schemas.microsoft.com/office/drawing/2014/main" id="{74333098-782B-4567-817F-9E2A600C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50520"/>
          <a:ext cx="3048000" cy="7181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9525</xdr:colOff>
      <xdr:row>4</xdr:row>
      <xdr:rowOff>9525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CC32BA96-6678-4CEC-BCF6-AB2104FD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2685" cy="10839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238506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98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114300</xdr:rowOff>
    </xdr:from>
    <xdr:to>
      <xdr:col>2</xdr:col>
      <xdr:colOff>800100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4300"/>
          <a:ext cx="2354580" cy="1082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807720</xdr:colOff>
      <xdr:row>1</xdr:row>
      <xdr:rowOff>175260</xdr:rowOff>
    </xdr:from>
    <xdr:to>
      <xdr:col>8</xdr:col>
      <xdr:colOff>99060</xdr:colOff>
      <xdr:row>3</xdr:row>
      <xdr:rowOff>541020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350520"/>
          <a:ext cx="351282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objednavkySK@demos-trad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15EA-A034-483F-A08F-1F698E013FCC}">
  <sheetPr codeName="List2"/>
  <dimension ref="A1:X99"/>
  <sheetViews>
    <sheetView zoomScale="90" zoomScaleNormal="90" workbookViewId="0">
      <pane ySplit="3" topLeftCell="A7" activePane="bottomLeft" state="frozen"/>
      <selection pane="bottomLeft" activeCell="A20" sqref="A20:XFD20"/>
    </sheetView>
  </sheetViews>
  <sheetFormatPr defaultColWidth="10" defaultRowHeight="15"/>
  <cols>
    <col min="1" max="1" width="15.7109375" style="1" customWidth="1"/>
    <col min="2" max="2" width="17.42578125" style="1" customWidth="1"/>
    <col min="3" max="3" width="11" style="1" customWidth="1"/>
    <col min="4" max="4" width="16.85546875" style="1" customWidth="1"/>
    <col min="5" max="5" width="11.42578125" style="1" customWidth="1"/>
    <col min="6" max="6" width="15.28515625" style="1" customWidth="1"/>
    <col min="7" max="7" width="10" style="1" customWidth="1"/>
    <col min="8" max="8" width="10" style="1"/>
    <col min="9" max="9" width="10" style="1" customWidth="1"/>
    <col min="10" max="10" width="13.42578125" style="1" customWidth="1"/>
    <col min="11" max="11" width="10" style="1" customWidth="1"/>
    <col min="12" max="12" width="13" style="1" customWidth="1"/>
    <col min="13" max="13" width="14.140625" style="1" customWidth="1"/>
    <col min="14" max="14" width="11.28515625" style="1" customWidth="1"/>
    <col min="15" max="15" width="13.42578125" style="1" customWidth="1"/>
    <col min="16" max="16" width="10" style="1"/>
    <col min="17" max="17" width="10.42578125" style="1" customWidth="1"/>
    <col min="18" max="19" width="10" style="1"/>
    <col min="20" max="20" width="14.85546875" style="1" customWidth="1"/>
    <col min="21" max="16384" width="10" style="1"/>
  </cols>
  <sheetData>
    <row r="1" spans="1:24" ht="15.75" thickBot="1">
      <c r="B1" s="279" t="s">
        <v>1529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24">
      <c r="A2" s="197" t="s">
        <v>1530</v>
      </c>
      <c r="B2" s="198" t="s">
        <v>1531</v>
      </c>
      <c r="C2" s="198"/>
      <c r="D2" s="198" t="s">
        <v>1532</v>
      </c>
      <c r="E2" s="199"/>
      <c r="F2" s="199"/>
      <c r="G2" s="200"/>
      <c r="H2" s="201" t="s">
        <v>1533</v>
      </c>
      <c r="I2" s="202"/>
      <c r="J2" s="201" t="s">
        <v>1534</v>
      </c>
      <c r="K2" s="202"/>
      <c r="L2" s="201" t="s">
        <v>1535</v>
      </c>
      <c r="M2" s="203"/>
      <c r="N2" s="203"/>
      <c r="O2" s="203"/>
      <c r="P2" s="204"/>
      <c r="Q2" s="204"/>
    </row>
    <row r="3" spans="1:24" ht="36.75" thickBot="1">
      <c r="A3" s="205"/>
      <c r="B3" s="206" t="s">
        <v>1536</v>
      </c>
      <c r="C3" s="206"/>
      <c r="D3" s="206" t="s">
        <v>1537</v>
      </c>
      <c r="E3" s="206" t="s">
        <v>1538</v>
      </c>
      <c r="F3" s="206" t="s">
        <v>1539</v>
      </c>
      <c r="G3" s="206"/>
      <c r="H3" s="206" t="s">
        <v>1537</v>
      </c>
      <c r="I3" s="206"/>
      <c r="J3" s="206" t="s">
        <v>1537</v>
      </c>
      <c r="K3" s="207"/>
      <c r="L3" s="206" t="s">
        <v>1537</v>
      </c>
      <c r="M3" s="206" t="s">
        <v>1540</v>
      </c>
      <c r="N3" s="206" t="s">
        <v>1537</v>
      </c>
      <c r="O3" s="208" t="s">
        <v>1541</v>
      </c>
      <c r="P3" s="206" t="s">
        <v>1537</v>
      </c>
      <c r="Q3" s="206" t="s">
        <v>1542</v>
      </c>
      <c r="R3" s="243"/>
      <c r="S3" s="243"/>
      <c r="T3" s="243"/>
      <c r="U3" s="243"/>
      <c r="V3" s="243"/>
      <c r="W3" s="243"/>
      <c r="X3" s="243"/>
    </row>
    <row r="4" spans="1:24">
      <c r="A4" s="209" t="s">
        <v>1331</v>
      </c>
      <c r="B4" s="210" t="s">
        <v>1543</v>
      </c>
      <c r="C4" s="211">
        <v>25.34</v>
      </c>
      <c r="D4" s="210" t="s">
        <v>1544</v>
      </c>
      <c r="E4" s="211">
        <v>5.82</v>
      </c>
      <c r="F4" s="213" t="s">
        <v>1545</v>
      </c>
      <c r="G4" s="211">
        <v>17.96</v>
      </c>
      <c r="H4" s="215"/>
      <c r="I4" s="212"/>
      <c r="J4" s="213" t="s">
        <v>1546</v>
      </c>
      <c r="K4" s="211">
        <v>23.7</v>
      </c>
      <c r="L4" s="210" t="s">
        <v>1547</v>
      </c>
      <c r="M4" s="211">
        <v>11.86</v>
      </c>
      <c r="N4" s="210" t="s">
        <v>1548</v>
      </c>
      <c r="O4" s="211">
        <v>19.95</v>
      </c>
      <c r="P4" s="216" t="s">
        <v>1549</v>
      </c>
      <c r="Q4" s="247">
        <v>50.41</v>
      </c>
      <c r="R4" s="244"/>
      <c r="S4" s="244"/>
      <c r="T4" s="244"/>
      <c r="U4" s="244"/>
      <c r="V4" s="244"/>
      <c r="W4" s="244"/>
    </row>
    <row r="5" spans="1:24">
      <c r="A5" s="209" t="s">
        <v>1331</v>
      </c>
      <c r="B5" s="210" t="s">
        <v>1543</v>
      </c>
      <c r="C5" s="211">
        <v>25.34</v>
      </c>
      <c r="D5" s="210" t="s">
        <v>1544</v>
      </c>
      <c r="E5" s="211">
        <v>5.82</v>
      </c>
      <c r="F5" s="213" t="s">
        <v>1545</v>
      </c>
      <c r="G5" s="211">
        <v>17.96</v>
      </c>
      <c r="H5" s="215"/>
      <c r="I5" s="212"/>
      <c r="J5" s="213" t="s">
        <v>1546</v>
      </c>
      <c r="K5" s="211">
        <v>23.7</v>
      </c>
      <c r="L5" s="210" t="s">
        <v>1547</v>
      </c>
      <c r="M5" s="211">
        <v>11.86</v>
      </c>
      <c r="N5" s="210" t="s">
        <v>1548</v>
      </c>
      <c r="O5" s="211">
        <v>19.95</v>
      </c>
      <c r="P5" s="216" t="s">
        <v>1549</v>
      </c>
      <c r="Q5" s="247">
        <v>50.41</v>
      </c>
      <c r="R5" s="244"/>
      <c r="S5" s="244"/>
      <c r="T5" s="244"/>
      <c r="U5" s="244"/>
      <c r="V5" s="244"/>
      <c r="W5" s="244"/>
    </row>
    <row r="6" spans="1:24">
      <c r="A6" s="209" t="s">
        <v>1331</v>
      </c>
      <c r="B6" s="210" t="s">
        <v>1543</v>
      </c>
      <c r="C6" s="211">
        <v>25.34</v>
      </c>
      <c r="D6" s="210" t="s">
        <v>1544</v>
      </c>
      <c r="E6" s="211">
        <v>5.82</v>
      </c>
      <c r="F6" s="213" t="s">
        <v>1545</v>
      </c>
      <c r="G6" s="211">
        <v>17.96</v>
      </c>
      <c r="H6" s="215"/>
      <c r="I6" s="212"/>
      <c r="J6" s="213" t="s">
        <v>1546</v>
      </c>
      <c r="K6" s="211">
        <v>23.7</v>
      </c>
      <c r="L6" s="210" t="s">
        <v>1547</v>
      </c>
      <c r="M6" s="211">
        <v>11.86</v>
      </c>
      <c r="N6" s="210" t="s">
        <v>1548</v>
      </c>
      <c r="O6" s="211">
        <v>19.95</v>
      </c>
      <c r="P6" s="216" t="s">
        <v>1549</v>
      </c>
      <c r="Q6" s="247">
        <v>50.41</v>
      </c>
      <c r="R6" s="244"/>
      <c r="S6" s="244"/>
      <c r="T6" s="244"/>
      <c r="U6" s="244"/>
      <c r="V6" s="244"/>
      <c r="W6" s="244"/>
    </row>
    <row r="7" spans="1:24">
      <c r="A7" s="209" t="s">
        <v>1331</v>
      </c>
      <c r="B7" s="210" t="s">
        <v>1543</v>
      </c>
      <c r="C7" s="211">
        <v>25.34</v>
      </c>
      <c r="D7" s="210" t="s">
        <v>1544</v>
      </c>
      <c r="E7" s="211">
        <v>5.82</v>
      </c>
      <c r="F7" s="213" t="s">
        <v>1545</v>
      </c>
      <c r="G7" s="211">
        <v>17.96</v>
      </c>
      <c r="H7" s="215"/>
      <c r="I7" s="212"/>
      <c r="J7" s="213" t="s">
        <v>1546</v>
      </c>
      <c r="K7" s="211">
        <v>23.7</v>
      </c>
      <c r="L7" s="210" t="s">
        <v>1547</v>
      </c>
      <c r="M7" s="211">
        <v>11.86</v>
      </c>
      <c r="N7" s="210" t="s">
        <v>1548</v>
      </c>
      <c r="O7" s="211">
        <v>19.95</v>
      </c>
      <c r="P7" s="216" t="s">
        <v>1549</v>
      </c>
      <c r="Q7" s="247">
        <v>50.41</v>
      </c>
      <c r="R7" s="244"/>
      <c r="S7" s="244"/>
      <c r="T7" s="244"/>
      <c r="U7" s="244"/>
      <c r="V7" s="244"/>
      <c r="W7" s="244"/>
    </row>
    <row r="8" spans="1:24">
      <c r="A8" s="209" t="s">
        <v>1331</v>
      </c>
      <c r="B8" s="210" t="s">
        <v>1543</v>
      </c>
      <c r="C8" s="211">
        <v>25.34</v>
      </c>
      <c r="D8" s="210" t="s">
        <v>1544</v>
      </c>
      <c r="E8" s="211">
        <v>5.82</v>
      </c>
      <c r="F8" s="213" t="s">
        <v>1545</v>
      </c>
      <c r="G8" s="211">
        <v>17.96</v>
      </c>
      <c r="H8" s="215"/>
      <c r="I8" s="212"/>
      <c r="J8" s="213" t="s">
        <v>1546</v>
      </c>
      <c r="K8" s="211">
        <v>23.7</v>
      </c>
      <c r="L8" s="210" t="s">
        <v>1547</v>
      </c>
      <c r="M8" s="211">
        <v>11.86</v>
      </c>
      <c r="N8" s="210" t="s">
        <v>1548</v>
      </c>
      <c r="O8" s="211">
        <v>19.95</v>
      </c>
      <c r="P8" s="216" t="s">
        <v>1549</v>
      </c>
      <c r="Q8" s="247">
        <v>50.41</v>
      </c>
      <c r="R8" s="244"/>
      <c r="S8" s="244"/>
      <c r="T8" s="244"/>
      <c r="U8" s="244"/>
      <c r="V8" s="244"/>
      <c r="W8" s="244"/>
    </row>
    <row r="9" spans="1:24">
      <c r="A9" s="209" t="s">
        <v>1331</v>
      </c>
      <c r="B9" s="210" t="s">
        <v>1543</v>
      </c>
      <c r="C9" s="211">
        <v>25.34</v>
      </c>
      <c r="D9" s="210" t="s">
        <v>1544</v>
      </c>
      <c r="E9" s="211">
        <v>5.82</v>
      </c>
      <c r="F9" s="213" t="s">
        <v>1545</v>
      </c>
      <c r="G9" s="211">
        <v>17.96</v>
      </c>
      <c r="H9" s="215"/>
      <c r="I9" s="212"/>
      <c r="J9" s="213" t="s">
        <v>1546</v>
      </c>
      <c r="K9" s="211">
        <v>23.7</v>
      </c>
      <c r="L9" s="210" t="s">
        <v>1547</v>
      </c>
      <c r="M9" s="211">
        <v>11.86</v>
      </c>
      <c r="N9" s="210" t="s">
        <v>1548</v>
      </c>
      <c r="O9" s="211">
        <v>19.95</v>
      </c>
      <c r="P9" s="216" t="s">
        <v>1549</v>
      </c>
      <c r="Q9" s="247">
        <v>50.41</v>
      </c>
      <c r="R9" s="244"/>
      <c r="S9" s="244"/>
      <c r="T9" s="244"/>
      <c r="U9" s="244"/>
      <c r="V9" s="244"/>
      <c r="W9" s="244"/>
    </row>
    <row r="10" spans="1:24">
      <c r="A10" s="209" t="s">
        <v>1331</v>
      </c>
      <c r="B10" s="210" t="s">
        <v>1543</v>
      </c>
      <c r="C10" s="211">
        <v>25.34</v>
      </c>
      <c r="D10" s="210" t="s">
        <v>1544</v>
      </c>
      <c r="E10" s="211">
        <v>5.82</v>
      </c>
      <c r="F10" s="213" t="s">
        <v>1545</v>
      </c>
      <c r="G10" s="211">
        <v>17.96</v>
      </c>
      <c r="H10" s="215"/>
      <c r="I10" s="212"/>
      <c r="J10" s="213" t="s">
        <v>1546</v>
      </c>
      <c r="K10" s="211">
        <v>23.7</v>
      </c>
      <c r="L10" s="210" t="s">
        <v>1547</v>
      </c>
      <c r="M10" s="211">
        <v>11.86</v>
      </c>
      <c r="N10" s="210" t="s">
        <v>1548</v>
      </c>
      <c r="O10" s="211">
        <v>19.95</v>
      </c>
      <c r="P10" s="216" t="s">
        <v>1549</v>
      </c>
      <c r="Q10" s="247">
        <v>50.41</v>
      </c>
      <c r="R10" s="244"/>
      <c r="S10" s="244"/>
      <c r="T10" s="244"/>
      <c r="U10" s="244"/>
      <c r="V10" s="244"/>
      <c r="W10" s="244"/>
    </row>
    <row r="11" spans="1:24">
      <c r="A11" s="209" t="s">
        <v>1331</v>
      </c>
      <c r="B11" s="210" t="s">
        <v>1543</v>
      </c>
      <c r="C11" s="211">
        <v>25.34</v>
      </c>
      <c r="D11" s="210" t="s">
        <v>1544</v>
      </c>
      <c r="E11" s="211">
        <v>5.82</v>
      </c>
      <c r="F11" s="213" t="s">
        <v>1545</v>
      </c>
      <c r="G11" s="211">
        <v>17.96</v>
      </c>
      <c r="H11" s="215"/>
      <c r="I11" s="212"/>
      <c r="J11" s="213" t="s">
        <v>1546</v>
      </c>
      <c r="K11" s="211">
        <v>23.7</v>
      </c>
      <c r="L11" s="210" t="s">
        <v>1547</v>
      </c>
      <c r="M11" s="211">
        <v>11.86</v>
      </c>
      <c r="N11" s="210" t="s">
        <v>1548</v>
      </c>
      <c r="O11" s="211">
        <v>19.95</v>
      </c>
      <c r="P11" s="216" t="s">
        <v>1549</v>
      </c>
      <c r="Q11" s="247">
        <v>50.41</v>
      </c>
      <c r="R11" s="244"/>
      <c r="S11" s="244"/>
      <c r="T11" s="244"/>
      <c r="U11" s="244"/>
      <c r="V11" s="244"/>
      <c r="W11" s="244"/>
    </row>
    <row r="12" spans="1:24">
      <c r="A12" s="217" t="s">
        <v>1345</v>
      </c>
      <c r="B12" s="218" t="s">
        <v>1550</v>
      </c>
      <c r="C12" s="219">
        <v>12.94</v>
      </c>
      <c r="D12" s="218" t="s">
        <v>1551</v>
      </c>
      <c r="E12" s="220">
        <v>11.86</v>
      </c>
      <c r="F12" s="221" t="s">
        <v>1552</v>
      </c>
      <c r="G12" s="220">
        <v>26.63</v>
      </c>
      <c r="H12" s="223"/>
      <c r="I12" s="220"/>
      <c r="J12" s="224" t="s">
        <v>1553</v>
      </c>
      <c r="K12" s="220">
        <v>5.39</v>
      </c>
      <c r="L12" s="224" t="s">
        <v>1554</v>
      </c>
      <c r="M12" s="220">
        <v>5.39</v>
      </c>
      <c r="N12" s="218" t="s">
        <v>1555</v>
      </c>
      <c r="O12" s="220">
        <v>7.55</v>
      </c>
      <c r="P12" s="225" t="s">
        <v>1556</v>
      </c>
      <c r="Q12" s="220">
        <v>15.19</v>
      </c>
      <c r="R12" s="244"/>
      <c r="S12" s="244"/>
      <c r="T12" s="244"/>
      <c r="U12" s="244"/>
      <c r="V12" s="244"/>
      <c r="W12" s="244"/>
    </row>
    <row r="13" spans="1:24">
      <c r="A13" s="217" t="s">
        <v>1345</v>
      </c>
      <c r="B13" s="218" t="s">
        <v>1550</v>
      </c>
      <c r="C13" s="219">
        <v>12.94</v>
      </c>
      <c r="D13" s="218" t="s">
        <v>1551</v>
      </c>
      <c r="E13" s="220">
        <v>11.86</v>
      </c>
      <c r="F13" s="221" t="s">
        <v>1552</v>
      </c>
      <c r="G13" s="220">
        <v>26.63</v>
      </c>
      <c r="H13" s="223"/>
      <c r="I13" s="220"/>
      <c r="J13" s="224" t="s">
        <v>1553</v>
      </c>
      <c r="K13" s="220">
        <v>5.39</v>
      </c>
      <c r="L13" s="224" t="s">
        <v>1554</v>
      </c>
      <c r="M13" s="220">
        <v>5.39</v>
      </c>
      <c r="N13" s="218" t="s">
        <v>1555</v>
      </c>
      <c r="O13" s="220">
        <v>7.55</v>
      </c>
      <c r="P13" s="225" t="s">
        <v>1556</v>
      </c>
      <c r="Q13" s="220">
        <v>15.19</v>
      </c>
      <c r="R13" s="244"/>
      <c r="S13" s="244"/>
      <c r="T13" s="244"/>
      <c r="U13" s="244"/>
      <c r="V13" s="244"/>
      <c r="W13" s="244"/>
    </row>
    <row r="14" spans="1:24">
      <c r="A14" s="217" t="s">
        <v>1345</v>
      </c>
      <c r="B14" s="218" t="s">
        <v>1550</v>
      </c>
      <c r="C14" s="219">
        <v>12.94</v>
      </c>
      <c r="D14" s="218" t="s">
        <v>1551</v>
      </c>
      <c r="E14" s="220">
        <v>11.86</v>
      </c>
      <c r="F14" s="221" t="s">
        <v>1552</v>
      </c>
      <c r="G14" s="220">
        <v>26.63</v>
      </c>
      <c r="H14" s="223"/>
      <c r="I14" s="220"/>
      <c r="J14" s="224" t="s">
        <v>1553</v>
      </c>
      <c r="K14" s="220">
        <v>5.39</v>
      </c>
      <c r="L14" s="224" t="s">
        <v>1554</v>
      </c>
      <c r="M14" s="220">
        <v>5.39</v>
      </c>
      <c r="N14" s="218" t="s">
        <v>1555</v>
      </c>
      <c r="O14" s="220">
        <v>7.55</v>
      </c>
      <c r="P14" s="225" t="s">
        <v>1556</v>
      </c>
      <c r="Q14" s="220">
        <v>15.19</v>
      </c>
      <c r="R14" s="244"/>
      <c r="S14" s="244"/>
      <c r="T14" s="244"/>
      <c r="U14" s="244"/>
      <c r="V14" s="244"/>
      <c r="W14" s="244"/>
    </row>
    <row r="15" spans="1:24">
      <c r="A15" s="217" t="s">
        <v>1345</v>
      </c>
      <c r="B15" s="218" t="s">
        <v>1550</v>
      </c>
      <c r="C15" s="219">
        <v>12.94</v>
      </c>
      <c r="D15" s="218" t="s">
        <v>1551</v>
      </c>
      <c r="E15" s="220">
        <v>11.86</v>
      </c>
      <c r="F15" s="221" t="s">
        <v>1552</v>
      </c>
      <c r="G15" s="220">
        <v>26.63</v>
      </c>
      <c r="H15" s="223"/>
      <c r="I15" s="220"/>
      <c r="J15" s="224" t="s">
        <v>1553</v>
      </c>
      <c r="K15" s="220">
        <v>5.39</v>
      </c>
      <c r="L15" s="224" t="s">
        <v>1554</v>
      </c>
      <c r="M15" s="220">
        <v>5.39</v>
      </c>
      <c r="N15" s="218" t="s">
        <v>1555</v>
      </c>
      <c r="O15" s="220">
        <v>7.55</v>
      </c>
      <c r="P15" s="225" t="s">
        <v>1556</v>
      </c>
      <c r="Q15" s="220">
        <v>15.19</v>
      </c>
      <c r="R15" s="244"/>
      <c r="S15" s="244"/>
      <c r="T15" s="244"/>
      <c r="U15" s="244"/>
      <c r="V15" s="244"/>
      <c r="W15" s="244"/>
    </row>
    <row r="16" spans="1:24">
      <c r="A16" s="217" t="s">
        <v>1345</v>
      </c>
      <c r="B16" s="218" t="s">
        <v>1550</v>
      </c>
      <c r="C16" s="219">
        <v>12.94</v>
      </c>
      <c r="D16" s="218" t="s">
        <v>1551</v>
      </c>
      <c r="E16" s="220">
        <v>11.86</v>
      </c>
      <c r="F16" s="221" t="s">
        <v>1552</v>
      </c>
      <c r="G16" s="220">
        <v>26.63</v>
      </c>
      <c r="H16" s="223"/>
      <c r="I16" s="220"/>
      <c r="J16" s="224" t="s">
        <v>1553</v>
      </c>
      <c r="K16" s="220">
        <v>5.39</v>
      </c>
      <c r="L16" s="224" t="s">
        <v>1554</v>
      </c>
      <c r="M16" s="220">
        <v>5.39</v>
      </c>
      <c r="N16" s="218" t="s">
        <v>1555</v>
      </c>
      <c r="O16" s="220">
        <v>7.55</v>
      </c>
      <c r="P16" s="225" t="s">
        <v>1556</v>
      </c>
      <c r="Q16" s="220">
        <v>15.19</v>
      </c>
      <c r="R16" s="244"/>
      <c r="S16" s="244"/>
      <c r="T16" s="244"/>
      <c r="U16" s="244"/>
      <c r="V16" s="244"/>
      <c r="W16" s="244"/>
    </row>
    <row r="17" spans="1:23">
      <c r="A17" s="217" t="s">
        <v>1345</v>
      </c>
      <c r="B17" s="218" t="s">
        <v>1550</v>
      </c>
      <c r="C17" s="219">
        <v>12.94</v>
      </c>
      <c r="D17" s="218" t="s">
        <v>1551</v>
      </c>
      <c r="E17" s="220">
        <v>11.86</v>
      </c>
      <c r="F17" s="221" t="s">
        <v>1552</v>
      </c>
      <c r="G17" s="220">
        <v>26.63</v>
      </c>
      <c r="H17" s="223"/>
      <c r="I17" s="220"/>
      <c r="J17" s="224" t="s">
        <v>1553</v>
      </c>
      <c r="K17" s="220">
        <v>5.39</v>
      </c>
      <c r="L17" s="224" t="s">
        <v>1554</v>
      </c>
      <c r="M17" s="220">
        <v>5.39</v>
      </c>
      <c r="N17" s="218" t="s">
        <v>1555</v>
      </c>
      <c r="O17" s="220">
        <v>7.55</v>
      </c>
      <c r="P17" s="225" t="s">
        <v>1556</v>
      </c>
      <c r="Q17" s="220">
        <v>15.19</v>
      </c>
      <c r="R17" s="244"/>
      <c r="S17" s="244"/>
      <c r="T17" s="244"/>
      <c r="U17" s="244"/>
      <c r="V17" s="244"/>
      <c r="W17" s="244"/>
    </row>
    <row r="18" spans="1:23">
      <c r="A18" s="217" t="s">
        <v>1345</v>
      </c>
      <c r="B18" s="218" t="s">
        <v>1550</v>
      </c>
      <c r="C18" s="219">
        <v>12.94</v>
      </c>
      <c r="D18" s="218" t="s">
        <v>1551</v>
      </c>
      <c r="E18" s="220">
        <v>11.86</v>
      </c>
      <c r="F18" s="221" t="s">
        <v>1552</v>
      </c>
      <c r="G18" s="220">
        <v>26.63</v>
      </c>
      <c r="H18" s="223"/>
      <c r="I18" s="220"/>
      <c r="J18" s="224" t="s">
        <v>1553</v>
      </c>
      <c r="K18" s="220">
        <v>5.39</v>
      </c>
      <c r="L18" s="224" t="s">
        <v>1554</v>
      </c>
      <c r="M18" s="220">
        <v>5.39</v>
      </c>
      <c r="N18" s="218" t="s">
        <v>1555</v>
      </c>
      <c r="O18" s="220">
        <v>7.55</v>
      </c>
      <c r="P18" s="225" t="s">
        <v>1556</v>
      </c>
      <c r="Q18" s="220">
        <v>15.19</v>
      </c>
      <c r="R18" s="244"/>
      <c r="S18" s="244"/>
      <c r="T18" s="244"/>
      <c r="U18" s="244"/>
      <c r="V18" s="244"/>
      <c r="W18" s="244"/>
    </row>
    <row r="19" spans="1:23">
      <c r="A19" s="217" t="s">
        <v>1345</v>
      </c>
      <c r="B19" s="218" t="s">
        <v>1550</v>
      </c>
      <c r="C19" s="219">
        <v>12.94</v>
      </c>
      <c r="D19" s="218" t="s">
        <v>1551</v>
      </c>
      <c r="E19" s="220">
        <v>11.86</v>
      </c>
      <c r="F19" s="221" t="s">
        <v>1552</v>
      </c>
      <c r="G19" s="220">
        <v>26.63</v>
      </c>
      <c r="H19" s="223"/>
      <c r="I19" s="220"/>
      <c r="J19" s="224" t="s">
        <v>1553</v>
      </c>
      <c r="K19" s="220">
        <v>5.39</v>
      </c>
      <c r="L19" s="224" t="s">
        <v>1554</v>
      </c>
      <c r="M19" s="220">
        <v>5.39</v>
      </c>
      <c r="N19" s="218" t="s">
        <v>1555</v>
      </c>
      <c r="O19" s="220">
        <v>7.55</v>
      </c>
      <c r="P19" s="225" t="s">
        <v>1556</v>
      </c>
      <c r="Q19" s="220">
        <v>15.19</v>
      </c>
      <c r="R19" s="244"/>
      <c r="S19" s="244"/>
      <c r="T19" s="244"/>
      <c r="U19" s="244"/>
      <c r="V19" s="244"/>
      <c r="W19" s="244"/>
    </row>
    <row r="20" spans="1:23">
      <c r="A20" s="226" t="s">
        <v>1557</v>
      </c>
      <c r="B20" s="227" t="s">
        <v>1558</v>
      </c>
      <c r="C20" s="211">
        <v>30.6</v>
      </c>
      <c r="D20" s="227" t="s">
        <v>1559</v>
      </c>
      <c r="E20" s="211">
        <v>6.11</v>
      </c>
      <c r="F20" s="213" t="s">
        <v>1560</v>
      </c>
      <c r="G20" s="211">
        <v>18.86</v>
      </c>
      <c r="H20" s="213" t="s">
        <v>1612</v>
      </c>
      <c r="I20" s="228">
        <v>10.91</v>
      </c>
      <c r="J20" s="229" t="s">
        <v>1561</v>
      </c>
      <c r="K20" s="211">
        <v>24.89</v>
      </c>
      <c r="L20" s="229" t="s">
        <v>1562</v>
      </c>
      <c r="M20" s="211">
        <v>14.12</v>
      </c>
      <c r="N20" s="227" t="s">
        <v>1563</v>
      </c>
      <c r="O20" s="211">
        <v>20.95</v>
      </c>
      <c r="P20" s="230" t="s">
        <v>1564</v>
      </c>
      <c r="Q20" s="247">
        <v>52.94</v>
      </c>
      <c r="R20" s="244"/>
      <c r="S20" s="244"/>
      <c r="T20" s="244"/>
      <c r="U20" s="244"/>
      <c r="V20" s="244"/>
      <c r="W20" s="244"/>
    </row>
    <row r="21" spans="1:23">
      <c r="A21" s="226" t="s">
        <v>1557</v>
      </c>
      <c r="B21" s="227" t="s">
        <v>1558</v>
      </c>
      <c r="C21" s="211">
        <v>30.6</v>
      </c>
      <c r="D21" s="227" t="s">
        <v>1559</v>
      </c>
      <c r="E21" s="211">
        <v>6.11</v>
      </c>
      <c r="F21" s="213" t="s">
        <v>1560</v>
      </c>
      <c r="G21" s="211">
        <v>18.86</v>
      </c>
      <c r="H21" s="213" t="s">
        <v>1612</v>
      </c>
      <c r="I21" s="228">
        <v>10.91</v>
      </c>
      <c r="J21" s="229" t="s">
        <v>1561</v>
      </c>
      <c r="K21" s="211">
        <v>24.89</v>
      </c>
      <c r="L21" s="229" t="s">
        <v>1562</v>
      </c>
      <c r="M21" s="211">
        <v>14.12</v>
      </c>
      <c r="N21" s="227" t="s">
        <v>1563</v>
      </c>
      <c r="O21" s="211">
        <v>20.95</v>
      </c>
      <c r="P21" s="230" t="s">
        <v>1564</v>
      </c>
      <c r="Q21" s="247">
        <v>52.94</v>
      </c>
      <c r="R21" s="244"/>
      <c r="S21" s="244"/>
      <c r="T21" s="244"/>
      <c r="U21" s="244"/>
      <c r="V21" s="244"/>
      <c r="W21" s="244"/>
    </row>
    <row r="22" spans="1:23">
      <c r="A22" s="226" t="s">
        <v>1557</v>
      </c>
      <c r="B22" s="227" t="s">
        <v>1558</v>
      </c>
      <c r="C22" s="211">
        <v>30.6</v>
      </c>
      <c r="D22" s="227" t="s">
        <v>1559</v>
      </c>
      <c r="E22" s="211">
        <v>6.11</v>
      </c>
      <c r="F22" s="213" t="s">
        <v>1560</v>
      </c>
      <c r="G22" s="211">
        <v>18.86</v>
      </c>
      <c r="H22" s="213" t="s">
        <v>1612</v>
      </c>
      <c r="I22" s="228">
        <v>10.91</v>
      </c>
      <c r="J22" s="229" t="s">
        <v>1561</v>
      </c>
      <c r="K22" s="211">
        <v>24.89</v>
      </c>
      <c r="L22" s="229" t="s">
        <v>1562</v>
      </c>
      <c r="M22" s="211">
        <v>14.12</v>
      </c>
      <c r="N22" s="227" t="s">
        <v>1563</v>
      </c>
      <c r="O22" s="211">
        <v>20.95</v>
      </c>
      <c r="P22" s="230" t="s">
        <v>1564</v>
      </c>
      <c r="Q22" s="247">
        <v>52.94</v>
      </c>
      <c r="R22" s="244"/>
      <c r="S22" s="244"/>
      <c r="T22" s="244"/>
      <c r="U22" s="244"/>
      <c r="V22" s="244"/>
      <c r="W22" s="244"/>
    </row>
    <row r="23" spans="1:23">
      <c r="A23" s="226" t="s">
        <v>1557</v>
      </c>
      <c r="B23" s="227" t="s">
        <v>1558</v>
      </c>
      <c r="C23" s="211">
        <v>30.6</v>
      </c>
      <c r="D23" s="227" t="s">
        <v>1559</v>
      </c>
      <c r="E23" s="211">
        <v>6.11</v>
      </c>
      <c r="F23" s="213" t="s">
        <v>1560</v>
      </c>
      <c r="G23" s="211">
        <v>18.86</v>
      </c>
      <c r="H23" s="213" t="s">
        <v>1612</v>
      </c>
      <c r="I23" s="228">
        <v>10.91</v>
      </c>
      <c r="J23" s="229" t="s">
        <v>1561</v>
      </c>
      <c r="K23" s="211">
        <v>24.89</v>
      </c>
      <c r="L23" s="229" t="s">
        <v>1562</v>
      </c>
      <c r="M23" s="211">
        <v>14.12</v>
      </c>
      <c r="N23" s="227" t="s">
        <v>1563</v>
      </c>
      <c r="O23" s="211">
        <v>20.95</v>
      </c>
      <c r="P23" s="230" t="s">
        <v>1564</v>
      </c>
      <c r="Q23" s="247">
        <v>52.94</v>
      </c>
      <c r="R23" s="244"/>
      <c r="S23" s="244"/>
      <c r="T23" s="244"/>
      <c r="U23" s="244"/>
      <c r="V23" s="244"/>
      <c r="W23" s="244"/>
    </row>
    <row r="24" spans="1:23">
      <c r="A24" s="226" t="s">
        <v>1557</v>
      </c>
      <c r="B24" s="227" t="s">
        <v>1558</v>
      </c>
      <c r="C24" s="211">
        <v>30.6</v>
      </c>
      <c r="D24" s="227" t="s">
        <v>1559</v>
      </c>
      <c r="E24" s="211">
        <v>6.11</v>
      </c>
      <c r="F24" s="213" t="s">
        <v>1560</v>
      </c>
      <c r="G24" s="211">
        <v>18.86</v>
      </c>
      <c r="H24" s="213" t="s">
        <v>1612</v>
      </c>
      <c r="I24" s="228">
        <v>10.91</v>
      </c>
      <c r="J24" s="229" t="s">
        <v>1561</v>
      </c>
      <c r="K24" s="211">
        <v>24.89</v>
      </c>
      <c r="L24" s="229" t="s">
        <v>1562</v>
      </c>
      <c r="M24" s="211">
        <v>14.12</v>
      </c>
      <c r="N24" s="227" t="s">
        <v>1563</v>
      </c>
      <c r="O24" s="211">
        <v>20.95</v>
      </c>
      <c r="P24" s="230" t="s">
        <v>1564</v>
      </c>
      <c r="Q24" s="247">
        <v>52.94</v>
      </c>
      <c r="R24" s="244"/>
      <c r="S24" s="244"/>
      <c r="T24" s="244"/>
      <c r="U24" s="244"/>
      <c r="V24" s="244"/>
      <c r="W24" s="244"/>
    </row>
    <row r="25" spans="1:23">
      <c r="A25" s="226" t="s">
        <v>1557</v>
      </c>
      <c r="B25" s="227" t="s">
        <v>1558</v>
      </c>
      <c r="C25" s="211">
        <v>30.6</v>
      </c>
      <c r="D25" s="227" t="s">
        <v>1559</v>
      </c>
      <c r="E25" s="211">
        <v>6.11</v>
      </c>
      <c r="F25" s="213" t="s">
        <v>1560</v>
      </c>
      <c r="G25" s="211">
        <v>18.86</v>
      </c>
      <c r="H25" s="213" t="s">
        <v>1612</v>
      </c>
      <c r="I25" s="228">
        <v>10.91</v>
      </c>
      <c r="J25" s="229" t="s">
        <v>1561</v>
      </c>
      <c r="K25" s="211">
        <v>24.89</v>
      </c>
      <c r="L25" s="229" t="s">
        <v>1562</v>
      </c>
      <c r="M25" s="211">
        <v>14.12</v>
      </c>
      <c r="N25" s="227" t="s">
        <v>1563</v>
      </c>
      <c r="O25" s="211">
        <v>20.95</v>
      </c>
      <c r="P25" s="230" t="s">
        <v>1564</v>
      </c>
      <c r="Q25" s="247">
        <v>52.94</v>
      </c>
      <c r="R25" s="244"/>
      <c r="S25" s="244"/>
      <c r="T25" s="244"/>
      <c r="U25" s="244"/>
      <c r="V25" s="244"/>
      <c r="W25" s="244"/>
    </row>
    <row r="26" spans="1:23">
      <c r="A26" s="226" t="s">
        <v>1557</v>
      </c>
      <c r="B26" s="227" t="s">
        <v>1558</v>
      </c>
      <c r="C26" s="211">
        <v>30.6</v>
      </c>
      <c r="D26" s="227" t="s">
        <v>1559</v>
      </c>
      <c r="E26" s="211">
        <v>6.11</v>
      </c>
      <c r="F26" s="213" t="s">
        <v>1560</v>
      </c>
      <c r="G26" s="211">
        <v>18.86</v>
      </c>
      <c r="H26" s="213" t="s">
        <v>1612</v>
      </c>
      <c r="I26" s="228">
        <v>10.91</v>
      </c>
      <c r="J26" s="229" t="s">
        <v>1561</v>
      </c>
      <c r="K26" s="211">
        <v>24.89</v>
      </c>
      <c r="L26" s="229" t="s">
        <v>1562</v>
      </c>
      <c r="M26" s="211">
        <v>14.12</v>
      </c>
      <c r="N26" s="227" t="s">
        <v>1563</v>
      </c>
      <c r="O26" s="211">
        <v>20.95</v>
      </c>
      <c r="P26" s="230" t="s">
        <v>1564</v>
      </c>
      <c r="Q26" s="247">
        <v>52.94</v>
      </c>
      <c r="R26" s="244"/>
      <c r="S26" s="244"/>
      <c r="T26" s="244"/>
      <c r="U26" s="244"/>
      <c r="V26" s="244"/>
      <c r="W26" s="244"/>
    </row>
    <row r="27" spans="1:23">
      <c r="A27" s="226" t="s">
        <v>1557</v>
      </c>
      <c r="B27" s="227" t="s">
        <v>1558</v>
      </c>
      <c r="C27" s="211">
        <v>30.6</v>
      </c>
      <c r="D27" s="227" t="s">
        <v>1559</v>
      </c>
      <c r="E27" s="211">
        <v>6.11</v>
      </c>
      <c r="F27" s="213" t="s">
        <v>1560</v>
      </c>
      <c r="G27" s="211">
        <v>18.86</v>
      </c>
      <c r="H27" s="213" t="s">
        <v>1612</v>
      </c>
      <c r="I27" s="228">
        <v>10.91</v>
      </c>
      <c r="J27" s="229" t="s">
        <v>1561</v>
      </c>
      <c r="K27" s="211">
        <v>24.89</v>
      </c>
      <c r="L27" s="229" t="s">
        <v>1562</v>
      </c>
      <c r="M27" s="211">
        <v>14.12</v>
      </c>
      <c r="N27" s="227" t="s">
        <v>1563</v>
      </c>
      <c r="O27" s="211">
        <v>20.95</v>
      </c>
      <c r="P27" s="230" t="s">
        <v>1564</v>
      </c>
      <c r="Q27" s="247">
        <v>52.94</v>
      </c>
      <c r="R27" s="244"/>
      <c r="S27" s="244"/>
      <c r="T27" s="244"/>
      <c r="U27" s="244"/>
      <c r="V27" s="244"/>
      <c r="W27" s="244"/>
    </row>
    <row r="28" spans="1:23">
      <c r="A28" s="217" t="s">
        <v>1332</v>
      </c>
      <c r="B28" s="218" t="s">
        <v>1565</v>
      </c>
      <c r="C28" s="219">
        <v>24.75</v>
      </c>
      <c r="D28" s="224" t="s">
        <v>1566</v>
      </c>
      <c r="E28" s="220">
        <v>6.47</v>
      </c>
      <c r="F28" s="224"/>
      <c r="G28" s="222"/>
      <c r="H28" s="231"/>
      <c r="I28" s="220"/>
      <c r="J28" s="224" t="s">
        <v>1567</v>
      </c>
      <c r="K28" s="220">
        <v>14.02</v>
      </c>
      <c r="L28" s="218" t="s">
        <v>1568</v>
      </c>
      <c r="M28" s="220">
        <v>2.92</v>
      </c>
      <c r="N28" s="224" t="s">
        <v>1569</v>
      </c>
      <c r="O28" s="220">
        <v>19.09</v>
      </c>
      <c r="P28" s="225" t="s">
        <v>1570</v>
      </c>
      <c r="Q28" s="220">
        <v>37.159999999999997</v>
      </c>
      <c r="R28" s="244"/>
      <c r="S28" s="244"/>
      <c r="T28" s="244"/>
      <c r="U28" s="244"/>
      <c r="V28" s="244"/>
      <c r="W28" s="244"/>
    </row>
    <row r="29" spans="1:23">
      <c r="A29" s="232" t="s">
        <v>1332</v>
      </c>
      <c r="B29" s="233" t="s">
        <v>1565</v>
      </c>
      <c r="C29" s="219">
        <v>24.75</v>
      </c>
      <c r="D29" s="234" t="s">
        <v>1566</v>
      </c>
      <c r="E29" s="220">
        <v>6.47</v>
      </c>
      <c r="F29" s="234"/>
      <c r="G29" s="235"/>
      <c r="H29" s="236"/>
      <c r="I29" s="237"/>
      <c r="J29" s="234" t="s">
        <v>1567</v>
      </c>
      <c r="K29" s="220">
        <v>14.02</v>
      </c>
      <c r="L29" s="233" t="s">
        <v>1568</v>
      </c>
      <c r="M29" s="220">
        <v>2.92</v>
      </c>
      <c r="N29" s="234" t="s">
        <v>1569</v>
      </c>
      <c r="O29" s="220">
        <v>19.09</v>
      </c>
      <c r="P29" s="147" t="s">
        <v>1570</v>
      </c>
      <c r="Q29" s="220">
        <v>37.159999999999997</v>
      </c>
      <c r="R29" s="244"/>
      <c r="S29" s="244"/>
      <c r="T29" s="244"/>
      <c r="U29" s="244"/>
      <c r="V29" s="244"/>
      <c r="W29" s="244"/>
    </row>
    <row r="30" spans="1:23">
      <c r="A30" s="232" t="s">
        <v>1332</v>
      </c>
      <c r="B30" s="233" t="s">
        <v>1565</v>
      </c>
      <c r="C30" s="219">
        <v>24.75</v>
      </c>
      <c r="D30" s="234" t="s">
        <v>1566</v>
      </c>
      <c r="E30" s="220">
        <v>6.47</v>
      </c>
      <c r="F30" s="234"/>
      <c r="G30" s="235"/>
      <c r="H30" s="236"/>
      <c r="I30" s="237"/>
      <c r="J30" s="234" t="s">
        <v>1567</v>
      </c>
      <c r="K30" s="220">
        <v>14.02</v>
      </c>
      <c r="L30" s="233" t="s">
        <v>1568</v>
      </c>
      <c r="M30" s="220">
        <v>2.92</v>
      </c>
      <c r="N30" s="234" t="s">
        <v>1569</v>
      </c>
      <c r="O30" s="220">
        <v>19.09</v>
      </c>
      <c r="P30" s="147" t="s">
        <v>1570</v>
      </c>
      <c r="Q30" s="220">
        <v>37.159999999999997</v>
      </c>
      <c r="R30" s="244"/>
      <c r="S30" s="244"/>
      <c r="T30" s="244"/>
      <c r="U30" s="244"/>
      <c r="V30" s="244"/>
      <c r="W30" s="244"/>
    </row>
    <row r="31" spans="1:23">
      <c r="A31" s="232" t="s">
        <v>1332</v>
      </c>
      <c r="B31" s="233" t="s">
        <v>1565</v>
      </c>
      <c r="C31" s="219">
        <v>24.75</v>
      </c>
      <c r="D31" s="234" t="s">
        <v>1566</v>
      </c>
      <c r="E31" s="220">
        <v>6.47</v>
      </c>
      <c r="F31" s="234"/>
      <c r="G31" s="235"/>
      <c r="H31" s="236"/>
      <c r="I31" s="237"/>
      <c r="J31" s="234" t="s">
        <v>1567</v>
      </c>
      <c r="K31" s="220">
        <v>14.02</v>
      </c>
      <c r="L31" s="233" t="s">
        <v>1568</v>
      </c>
      <c r="M31" s="220">
        <v>2.92</v>
      </c>
      <c r="N31" s="234" t="s">
        <v>1569</v>
      </c>
      <c r="O31" s="220">
        <v>19.09</v>
      </c>
      <c r="P31" s="147" t="s">
        <v>1570</v>
      </c>
      <c r="Q31" s="220">
        <v>37.159999999999997</v>
      </c>
      <c r="R31" s="244"/>
      <c r="S31" s="244"/>
      <c r="T31" s="244"/>
      <c r="U31" s="244"/>
      <c r="V31" s="244"/>
      <c r="W31" s="244"/>
    </row>
    <row r="32" spans="1:23">
      <c r="A32" s="232" t="s">
        <v>1332</v>
      </c>
      <c r="B32" s="233" t="s">
        <v>1565</v>
      </c>
      <c r="C32" s="219">
        <v>24.75</v>
      </c>
      <c r="D32" s="234" t="s">
        <v>1566</v>
      </c>
      <c r="E32" s="220">
        <v>6.47</v>
      </c>
      <c r="F32" s="234"/>
      <c r="G32" s="235"/>
      <c r="H32" s="236"/>
      <c r="I32" s="237"/>
      <c r="J32" s="234" t="s">
        <v>1567</v>
      </c>
      <c r="K32" s="220">
        <v>14.02</v>
      </c>
      <c r="L32" s="233" t="s">
        <v>1568</v>
      </c>
      <c r="M32" s="220">
        <v>2.92</v>
      </c>
      <c r="N32" s="234" t="s">
        <v>1569</v>
      </c>
      <c r="O32" s="220">
        <v>19.09</v>
      </c>
      <c r="P32" s="147" t="s">
        <v>1570</v>
      </c>
      <c r="Q32" s="220">
        <v>37.159999999999997</v>
      </c>
      <c r="R32" s="244"/>
      <c r="S32" s="244"/>
      <c r="T32" s="244"/>
      <c r="U32" s="244"/>
      <c r="V32" s="244"/>
      <c r="W32" s="244"/>
    </row>
    <row r="33" spans="1:23">
      <c r="A33" s="232" t="s">
        <v>1332</v>
      </c>
      <c r="B33" s="233" t="s">
        <v>1565</v>
      </c>
      <c r="C33" s="219">
        <v>24.75</v>
      </c>
      <c r="D33" s="234" t="s">
        <v>1566</v>
      </c>
      <c r="E33" s="220">
        <v>6.47</v>
      </c>
      <c r="F33" s="234"/>
      <c r="G33" s="235"/>
      <c r="H33" s="236"/>
      <c r="I33" s="237"/>
      <c r="J33" s="234" t="s">
        <v>1567</v>
      </c>
      <c r="K33" s="220">
        <v>14.02</v>
      </c>
      <c r="L33" s="233" t="s">
        <v>1568</v>
      </c>
      <c r="M33" s="220">
        <v>2.92</v>
      </c>
      <c r="N33" s="234" t="s">
        <v>1569</v>
      </c>
      <c r="O33" s="220">
        <v>19.09</v>
      </c>
      <c r="P33" s="147" t="s">
        <v>1570</v>
      </c>
      <c r="Q33" s="220">
        <v>37.159999999999997</v>
      </c>
      <c r="R33" s="244"/>
      <c r="S33" s="244"/>
      <c r="T33" s="244"/>
      <c r="U33" s="244"/>
      <c r="V33" s="244"/>
      <c r="W33" s="244"/>
    </row>
    <row r="34" spans="1:23">
      <c r="A34" s="232" t="s">
        <v>1332</v>
      </c>
      <c r="B34" s="233" t="s">
        <v>1565</v>
      </c>
      <c r="C34" s="219">
        <v>24.75</v>
      </c>
      <c r="D34" s="234" t="s">
        <v>1566</v>
      </c>
      <c r="E34" s="220">
        <v>6.47</v>
      </c>
      <c r="F34" s="234"/>
      <c r="G34" s="235"/>
      <c r="H34" s="236"/>
      <c r="I34" s="237"/>
      <c r="J34" s="234" t="s">
        <v>1567</v>
      </c>
      <c r="K34" s="220">
        <v>14.02</v>
      </c>
      <c r="L34" s="233" t="s">
        <v>1568</v>
      </c>
      <c r="M34" s="220">
        <v>2.92</v>
      </c>
      <c r="N34" s="234" t="s">
        <v>1569</v>
      </c>
      <c r="O34" s="220">
        <v>19.09</v>
      </c>
      <c r="P34" s="147" t="s">
        <v>1570</v>
      </c>
      <c r="Q34" s="220">
        <v>37.159999999999997</v>
      </c>
      <c r="R34" s="244"/>
      <c r="S34" s="244"/>
      <c r="T34" s="244"/>
      <c r="U34" s="244"/>
      <c r="V34" s="244"/>
      <c r="W34" s="244"/>
    </row>
    <row r="35" spans="1:23">
      <c r="A35" s="232" t="s">
        <v>1332</v>
      </c>
      <c r="B35" s="233" t="s">
        <v>1565</v>
      </c>
      <c r="C35" s="219">
        <v>24.75</v>
      </c>
      <c r="D35" s="234" t="s">
        <v>1566</v>
      </c>
      <c r="E35" s="220">
        <v>6.47</v>
      </c>
      <c r="F35" s="234"/>
      <c r="G35" s="235"/>
      <c r="H35" s="236"/>
      <c r="I35" s="237"/>
      <c r="J35" s="234" t="s">
        <v>1567</v>
      </c>
      <c r="K35" s="220">
        <v>14.02</v>
      </c>
      <c r="L35" s="233" t="s">
        <v>1568</v>
      </c>
      <c r="M35" s="220">
        <v>2.92</v>
      </c>
      <c r="N35" s="234" t="s">
        <v>1569</v>
      </c>
      <c r="O35" s="220">
        <v>19.09</v>
      </c>
      <c r="P35" s="147" t="s">
        <v>1570</v>
      </c>
      <c r="Q35" s="220">
        <v>37.159999999999997</v>
      </c>
      <c r="R35" s="244"/>
      <c r="S35" s="244"/>
      <c r="T35" s="244"/>
      <c r="U35" s="244"/>
      <c r="V35" s="244"/>
      <c r="W35" s="244"/>
    </row>
    <row r="36" spans="1:23">
      <c r="A36" s="226" t="s">
        <v>1327</v>
      </c>
      <c r="B36" s="227" t="s">
        <v>1571</v>
      </c>
      <c r="C36" s="211">
        <v>15.42</v>
      </c>
      <c r="D36" s="227" t="s">
        <v>1551</v>
      </c>
      <c r="E36" s="211">
        <v>11.86</v>
      </c>
      <c r="F36" s="229"/>
      <c r="G36" s="214"/>
      <c r="H36" s="238"/>
      <c r="I36" s="228"/>
      <c r="J36" s="227" t="s">
        <v>1572</v>
      </c>
      <c r="K36" s="211">
        <v>6.47</v>
      </c>
      <c r="L36" s="227" t="s">
        <v>1568</v>
      </c>
      <c r="M36" s="211">
        <v>2.92</v>
      </c>
      <c r="N36" s="227" t="s">
        <v>1573</v>
      </c>
      <c r="O36" s="211">
        <v>9.3800000000000008</v>
      </c>
      <c r="P36" s="230" t="s">
        <v>1574</v>
      </c>
      <c r="Q36" s="247">
        <v>22.82</v>
      </c>
      <c r="R36" s="244"/>
      <c r="S36" s="244"/>
      <c r="T36" s="244"/>
      <c r="U36" s="244"/>
      <c r="V36" s="244"/>
      <c r="W36" s="244"/>
    </row>
    <row r="37" spans="1:23">
      <c r="A37" s="226" t="s">
        <v>1327</v>
      </c>
      <c r="B37" s="227" t="s">
        <v>1571</v>
      </c>
      <c r="C37" s="211">
        <v>15.42</v>
      </c>
      <c r="D37" s="227" t="s">
        <v>1551</v>
      </c>
      <c r="E37" s="211">
        <v>11.86</v>
      </c>
      <c r="F37" s="229"/>
      <c r="G37" s="214"/>
      <c r="H37" s="238"/>
      <c r="I37" s="228"/>
      <c r="J37" s="227" t="s">
        <v>1572</v>
      </c>
      <c r="K37" s="211">
        <v>6.47</v>
      </c>
      <c r="L37" s="227" t="s">
        <v>1568</v>
      </c>
      <c r="M37" s="211">
        <v>2.92</v>
      </c>
      <c r="N37" s="227" t="s">
        <v>1573</v>
      </c>
      <c r="O37" s="211">
        <v>9.3800000000000008</v>
      </c>
      <c r="P37" s="230" t="s">
        <v>1574</v>
      </c>
      <c r="Q37" s="247">
        <v>22.82</v>
      </c>
      <c r="R37" s="244"/>
      <c r="S37" s="244"/>
      <c r="T37" s="244"/>
      <c r="U37" s="244"/>
      <c r="V37" s="244"/>
      <c r="W37" s="244"/>
    </row>
    <row r="38" spans="1:23">
      <c r="A38" s="226" t="s">
        <v>1327</v>
      </c>
      <c r="B38" s="227" t="s">
        <v>1571</v>
      </c>
      <c r="C38" s="211">
        <v>15.42</v>
      </c>
      <c r="D38" s="227" t="s">
        <v>1551</v>
      </c>
      <c r="E38" s="211">
        <v>11.86</v>
      </c>
      <c r="F38" s="229"/>
      <c r="G38" s="214"/>
      <c r="H38" s="238"/>
      <c r="I38" s="228"/>
      <c r="J38" s="227" t="s">
        <v>1572</v>
      </c>
      <c r="K38" s="211">
        <v>6.47</v>
      </c>
      <c r="L38" s="227" t="s">
        <v>1568</v>
      </c>
      <c r="M38" s="211">
        <v>2.92</v>
      </c>
      <c r="N38" s="227" t="s">
        <v>1573</v>
      </c>
      <c r="O38" s="211">
        <v>9.3800000000000008</v>
      </c>
      <c r="P38" s="230" t="s">
        <v>1574</v>
      </c>
      <c r="Q38" s="247">
        <v>22.82</v>
      </c>
      <c r="R38" s="244"/>
      <c r="S38" s="244"/>
      <c r="T38" s="244"/>
      <c r="U38" s="244"/>
      <c r="V38" s="244"/>
      <c r="W38" s="244"/>
    </row>
    <row r="39" spans="1:23">
      <c r="A39" s="226" t="s">
        <v>1327</v>
      </c>
      <c r="B39" s="227" t="s">
        <v>1571</v>
      </c>
      <c r="C39" s="211">
        <v>15.42</v>
      </c>
      <c r="D39" s="227" t="s">
        <v>1551</v>
      </c>
      <c r="E39" s="211">
        <v>11.86</v>
      </c>
      <c r="F39" s="229"/>
      <c r="G39" s="214"/>
      <c r="H39" s="238"/>
      <c r="I39" s="228"/>
      <c r="J39" s="227" t="s">
        <v>1572</v>
      </c>
      <c r="K39" s="211">
        <v>6.47</v>
      </c>
      <c r="L39" s="227" t="s">
        <v>1568</v>
      </c>
      <c r="M39" s="211">
        <v>2.92</v>
      </c>
      <c r="N39" s="227" t="s">
        <v>1573</v>
      </c>
      <c r="O39" s="211">
        <v>9.3800000000000008</v>
      </c>
      <c r="P39" s="230" t="s">
        <v>1574</v>
      </c>
      <c r="Q39" s="247">
        <v>22.82</v>
      </c>
      <c r="R39" s="244"/>
      <c r="S39" s="244"/>
      <c r="T39" s="244"/>
      <c r="U39" s="244"/>
      <c r="V39" s="244"/>
      <c r="W39" s="244"/>
    </row>
    <row r="40" spans="1:23">
      <c r="A40" s="226" t="s">
        <v>1327</v>
      </c>
      <c r="B40" s="227" t="s">
        <v>1571</v>
      </c>
      <c r="C40" s="211">
        <v>15.42</v>
      </c>
      <c r="D40" s="227" t="s">
        <v>1551</v>
      </c>
      <c r="E40" s="211">
        <v>11.86</v>
      </c>
      <c r="F40" s="229"/>
      <c r="G40" s="214"/>
      <c r="H40" s="238"/>
      <c r="I40" s="228"/>
      <c r="J40" s="227" t="s">
        <v>1572</v>
      </c>
      <c r="K40" s="211">
        <v>6.47</v>
      </c>
      <c r="L40" s="227" t="s">
        <v>1568</v>
      </c>
      <c r="M40" s="211">
        <v>2.92</v>
      </c>
      <c r="N40" s="227" t="s">
        <v>1573</v>
      </c>
      <c r="O40" s="211">
        <v>9.3800000000000008</v>
      </c>
      <c r="P40" s="230" t="s">
        <v>1574</v>
      </c>
      <c r="Q40" s="247">
        <v>22.82</v>
      </c>
      <c r="R40" s="244"/>
      <c r="S40" s="244"/>
      <c r="T40" s="244"/>
      <c r="U40" s="244"/>
      <c r="V40" s="244"/>
      <c r="W40" s="244"/>
    </row>
    <row r="41" spans="1:23">
      <c r="A41" s="226" t="s">
        <v>1327</v>
      </c>
      <c r="B41" s="227" t="s">
        <v>1571</v>
      </c>
      <c r="C41" s="211">
        <v>15.42</v>
      </c>
      <c r="D41" s="227" t="s">
        <v>1551</v>
      </c>
      <c r="E41" s="211">
        <v>11.86</v>
      </c>
      <c r="F41" s="229"/>
      <c r="G41" s="214"/>
      <c r="H41" s="238"/>
      <c r="I41" s="228"/>
      <c r="J41" s="227" t="s">
        <v>1572</v>
      </c>
      <c r="K41" s="211">
        <v>6.47</v>
      </c>
      <c r="L41" s="227" t="s">
        <v>1568</v>
      </c>
      <c r="M41" s="211">
        <v>2.92</v>
      </c>
      <c r="N41" s="227" t="s">
        <v>1573</v>
      </c>
      <c r="O41" s="211">
        <v>9.3800000000000008</v>
      </c>
      <c r="P41" s="230" t="s">
        <v>1574</v>
      </c>
      <c r="Q41" s="247">
        <v>22.82</v>
      </c>
      <c r="R41" s="244"/>
      <c r="S41" s="244"/>
      <c r="T41" s="244"/>
      <c r="U41" s="244"/>
      <c r="V41" s="244"/>
      <c r="W41" s="244"/>
    </row>
    <row r="42" spans="1:23">
      <c r="A42" s="226" t="s">
        <v>1327</v>
      </c>
      <c r="B42" s="227" t="s">
        <v>1571</v>
      </c>
      <c r="C42" s="211">
        <v>15.42</v>
      </c>
      <c r="D42" s="227" t="s">
        <v>1551</v>
      </c>
      <c r="E42" s="211">
        <v>11.86</v>
      </c>
      <c r="F42" s="229"/>
      <c r="G42" s="214"/>
      <c r="H42" s="238"/>
      <c r="I42" s="228"/>
      <c r="J42" s="227" t="s">
        <v>1572</v>
      </c>
      <c r="K42" s="211">
        <v>6.47</v>
      </c>
      <c r="L42" s="227" t="s">
        <v>1568</v>
      </c>
      <c r="M42" s="211">
        <v>2.92</v>
      </c>
      <c r="N42" s="227" t="s">
        <v>1573</v>
      </c>
      <c r="O42" s="211">
        <v>9.3800000000000008</v>
      </c>
      <c r="P42" s="230" t="s">
        <v>1574</v>
      </c>
      <c r="Q42" s="247">
        <v>22.82</v>
      </c>
      <c r="R42" s="244"/>
      <c r="S42" s="244"/>
      <c r="T42" s="244"/>
      <c r="U42" s="244"/>
      <c r="V42" s="244"/>
      <c r="W42" s="244"/>
    </row>
    <row r="43" spans="1:23">
      <c r="A43" s="226" t="s">
        <v>1327</v>
      </c>
      <c r="B43" s="227" t="s">
        <v>1571</v>
      </c>
      <c r="C43" s="211">
        <v>15.42</v>
      </c>
      <c r="D43" s="227" t="s">
        <v>1551</v>
      </c>
      <c r="E43" s="211">
        <v>11.86</v>
      </c>
      <c r="F43" s="229"/>
      <c r="G43" s="214"/>
      <c r="H43" s="238"/>
      <c r="I43" s="228"/>
      <c r="J43" s="227" t="s">
        <v>1572</v>
      </c>
      <c r="K43" s="211">
        <v>6.47</v>
      </c>
      <c r="L43" s="227" t="s">
        <v>1568</v>
      </c>
      <c r="M43" s="211">
        <v>2.92</v>
      </c>
      <c r="N43" s="227" t="s">
        <v>1573</v>
      </c>
      <c r="O43" s="211">
        <v>9.3800000000000008</v>
      </c>
      <c r="P43" s="230" t="s">
        <v>1574</v>
      </c>
      <c r="Q43" s="247">
        <v>22.82</v>
      </c>
      <c r="R43" s="244"/>
      <c r="S43" s="244"/>
      <c r="T43" s="244"/>
      <c r="U43" s="244"/>
      <c r="V43" s="244"/>
      <c r="W43" s="244"/>
    </row>
    <row r="44" spans="1:23">
      <c r="A44" s="217" t="s">
        <v>1575</v>
      </c>
      <c r="B44" s="218" t="s">
        <v>1576</v>
      </c>
      <c r="C44" s="219">
        <v>45.47</v>
      </c>
      <c r="D44" s="218" t="s">
        <v>1551</v>
      </c>
      <c r="E44" s="220">
        <v>11.86</v>
      </c>
      <c r="F44" s="224"/>
      <c r="G44" s="222"/>
      <c r="H44" s="231"/>
      <c r="I44" s="220"/>
      <c r="J44" s="224" t="s">
        <v>1577</v>
      </c>
      <c r="K44" s="220" t="s">
        <v>1623</v>
      </c>
      <c r="L44" s="224" t="s">
        <v>1578</v>
      </c>
      <c r="M44" s="220">
        <v>8.52</v>
      </c>
      <c r="N44" s="218" t="s">
        <v>1579</v>
      </c>
      <c r="O44" s="220" t="s">
        <v>1623</v>
      </c>
      <c r="P44" s="225" t="s">
        <v>1580</v>
      </c>
      <c r="Q44" s="220" t="s">
        <v>1623</v>
      </c>
      <c r="R44" s="244"/>
      <c r="S44" s="244"/>
      <c r="T44" s="244"/>
      <c r="U44" s="244"/>
      <c r="V44" s="244"/>
      <c r="W44" s="244"/>
    </row>
    <row r="45" spans="1:23">
      <c r="A45" s="232" t="s">
        <v>1575</v>
      </c>
      <c r="B45" s="233" t="s">
        <v>1576</v>
      </c>
      <c r="C45" s="219">
        <v>45.47</v>
      </c>
      <c r="D45" s="233" t="s">
        <v>1551</v>
      </c>
      <c r="E45" s="220">
        <v>11.86</v>
      </c>
      <c r="F45" s="234"/>
      <c r="G45" s="235"/>
      <c r="H45" s="236"/>
      <c r="I45" s="237"/>
      <c r="J45" s="234" t="s">
        <v>1577</v>
      </c>
      <c r="K45" s="220" t="s">
        <v>1623</v>
      </c>
      <c r="L45" s="234" t="s">
        <v>1578</v>
      </c>
      <c r="M45" s="220">
        <v>8.52</v>
      </c>
      <c r="N45" s="233" t="s">
        <v>1579</v>
      </c>
      <c r="O45" s="220" t="s">
        <v>1623</v>
      </c>
      <c r="P45" s="147" t="s">
        <v>1580</v>
      </c>
      <c r="Q45" s="220" t="s">
        <v>1623</v>
      </c>
      <c r="R45" s="244"/>
      <c r="S45" s="244"/>
      <c r="T45" s="244"/>
      <c r="U45" s="244"/>
      <c r="V45" s="244"/>
      <c r="W45" s="244"/>
    </row>
    <row r="46" spans="1:23">
      <c r="A46" s="232" t="s">
        <v>1575</v>
      </c>
      <c r="B46" s="233" t="s">
        <v>1576</v>
      </c>
      <c r="C46" s="219">
        <v>45.47</v>
      </c>
      <c r="D46" s="233" t="s">
        <v>1551</v>
      </c>
      <c r="E46" s="220">
        <v>11.86</v>
      </c>
      <c r="F46" s="234"/>
      <c r="G46" s="235"/>
      <c r="H46" s="236"/>
      <c r="I46" s="237"/>
      <c r="J46" s="234" t="s">
        <v>1577</v>
      </c>
      <c r="K46" s="220" t="s">
        <v>1623</v>
      </c>
      <c r="L46" s="234" t="s">
        <v>1578</v>
      </c>
      <c r="M46" s="220">
        <v>8.52</v>
      </c>
      <c r="N46" s="233" t="s">
        <v>1579</v>
      </c>
      <c r="O46" s="220" t="s">
        <v>1623</v>
      </c>
      <c r="P46" s="147" t="s">
        <v>1580</v>
      </c>
      <c r="Q46" s="220" t="s">
        <v>1623</v>
      </c>
      <c r="R46" s="244"/>
      <c r="S46" s="244"/>
      <c r="T46" s="244"/>
      <c r="U46" s="244"/>
      <c r="V46" s="244"/>
      <c r="W46" s="244"/>
    </row>
    <row r="47" spans="1:23">
      <c r="A47" s="232" t="s">
        <v>1575</v>
      </c>
      <c r="B47" s="233" t="s">
        <v>1576</v>
      </c>
      <c r="C47" s="219">
        <v>45.47</v>
      </c>
      <c r="D47" s="233" t="s">
        <v>1551</v>
      </c>
      <c r="E47" s="220">
        <v>11.86</v>
      </c>
      <c r="F47" s="234"/>
      <c r="G47" s="235"/>
      <c r="H47" s="236"/>
      <c r="I47" s="237"/>
      <c r="J47" s="234" t="s">
        <v>1577</v>
      </c>
      <c r="K47" s="220" t="s">
        <v>1623</v>
      </c>
      <c r="L47" s="234" t="s">
        <v>1578</v>
      </c>
      <c r="M47" s="220">
        <v>8.52</v>
      </c>
      <c r="N47" s="233" t="s">
        <v>1579</v>
      </c>
      <c r="O47" s="220" t="s">
        <v>1623</v>
      </c>
      <c r="P47" s="147" t="s">
        <v>1580</v>
      </c>
      <c r="Q47" s="220" t="s">
        <v>1623</v>
      </c>
      <c r="R47" s="244"/>
      <c r="S47" s="244"/>
      <c r="T47" s="244"/>
      <c r="U47" s="244"/>
      <c r="V47" s="244"/>
      <c r="W47" s="244"/>
    </row>
    <row r="48" spans="1:23">
      <c r="A48" s="232" t="s">
        <v>1575</v>
      </c>
      <c r="B48" s="233" t="s">
        <v>1576</v>
      </c>
      <c r="C48" s="219">
        <v>45.47</v>
      </c>
      <c r="D48" s="233" t="s">
        <v>1551</v>
      </c>
      <c r="E48" s="220">
        <v>11.86</v>
      </c>
      <c r="F48" s="234"/>
      <c r="G48" s="235"/>
      <c r="H48" s="236"/>
      <c r="I48" s="237"/>
      <c r="J48" s="234" t="s">
        <v>1577</v>
      </c>
      <c r="K48" s="220" t="s">
        <v>1623</v>
      </c>
      <c r="L48" s="234" t="s">
        <v>1578</v>
      </c>
      <c r="M48" s="220">
        <v>8.52</v>
      </c>
      <c r="N48" s="233" t="s">
        <v>1579</v>
      </c>
      <c r="O48" s="220" t="s">
        <v>1623</v>
      </c>
      <c r="P48" s="147" t="s">
        <v>1580</v>
      </c>
      <c r="Q48" s="220" t="s">
        <v>1623</v>
      </c>
      <c r="R48" s="244"/>
      <c r="S48" s="244"/>
      <c r="T48" s="244"/>
      <c r="U48" s="244"/>
      <c r="V48" s="244"/>
      <c r="W48" s="244"/>
    </row>
    <row r="49" spans="1:23">
      <c r="A49" s="232" t="s">
        <v>1575</v>
      </c>
      <c r="B49" s="233" t="s">
        <v>1576</v>
      </c>
      <c r="C49" s="219">
        <v>45.47</v>
      </c>
      <c r="D49" s="233" t="s">
        <v>1551</v>
      </c>
      <c r="E49" s="220">
        <v>11.86</v>
      </c>
      <c r="F49" s="234"/>
      <c r="G49" s="235"/>
      <c r="H49" s="236"/>
      <c r="I49" s="237"/>
      <c r="J49" s="234" t="s">
        <v>1577</v>
      </c>
      <c r="K49" s="220" t="s">
        <v>1623</v>
      </c>
      <c r="L49" s="234" t="s">
        <v>1578</v>
      </c>
      <c r="M49" s="220">
        <v>8.52</v>
      </c>
      <c r="N49" s="233" t="s">
        <v>1579</v>
      </c>
      <c r="O49" s="220" t="s">
        <v>1623</v>
      </c>
      <c r="P49" s="147" t="s">
        <v>1580</v>
      </c>
      <c r="Q49" s="220" t="s">
        <v>1623</v>
      </c>
      <c r="R49" s="244"/>
      <c r="S49" s="244"/>
      <c r="T49" s="244"/>
      <c r="U49" s="244"/>
      <c r="V49" s="244"/>
      <c r="W49" s="244"/>
    </row>
    <row r="50" spans="1:23">
      <c r="A50" s="232" t="s">
        <v>1575</v>
      </c>
      <c r="B50" s="233" t="s">
        <v>1576</v>
      </c>
      <c r="C50" s="219">
        <v>45.47</v>
      </c>
      <c r="D50" s="233" t="s">
        <v>1551</v>
      </c>
      <c r="E50" s="220">
        <v>11.86</v>
      </c>
      <c r="F50" s="234"/>
      <c r="G50" s="235"/>
      <c r="H50" s="236"/>
      <c r="I50" s="237"/>
      <c r="J50" s="234" t="s">
        <v>1577</v>
      </c>
      <c r="K50" s="220" t="s">
        <v>1623</v>
      </c>
      <c r="L50" s="234" t="s">
        <v>1578</v>
      </c>
      <c r="M50" s="220">
        <v>8.52</v>
      </c>
      <c r="N50" s="233" t="s">
        <v>1579</v>
      </c>
      <c r="O50" s="220" t="s">
        <v>1623</v>
      </c>
      <c r="P50" s="147" t="s">
        <v>1580</v>
      </c>
      <c r="Q50" s="220" t="s">
        <v>1623</v>
      </c>
      <c r="R50" s="244"/>
      <c r="S50" s="244"/>
      <c r="T50" s="244"/>
      <c r="U50" s="244"/>
      <c r="V50" s="244"/>
      <c r="W50" s="244"/>
    </row>
    <row r="51" spans="1:23">
      <c r="A51" s="232" t="s">
        <v>1575</v>
      </c>
      <c r="B51" s="233" t="s">
        <v>1576</v>
      </c>
      <c r="C51" s="219">
        <v>45.47</v>
      </c>
      <c r="D51" s="233" t="s">
        <v>1551</v>
      </c>
      <c r="E51" s="220">
        <v>11.86</v>
      </c>
      <c r="F51" s="234"/>
      <c r="G51" s="235"/>
      <c r="H51" s="236"/>
      <c r="I51" s="237"/>
      <c r="J51" s="234" t="s">
        <v>1577</v>
      </c>
      <c r="K51" s="220" t="s">
        <v>1623</v>
      </c>
      <c r="L51" s="234" t="s">
        <v>1578</v>
      </c>
      <c r="M51" s="220">
        <v>8.52</v>
      </c>
      <c r="N51" s="233" t="s">
        <v>1579</v>
      </c>
      <c r="O51" s="220" t="s">
        <v>1623</v>
      </c>
      <c r="P51" s="147" t="s">
        <v>1580</v>
      </c>
      <c r="Q51" s="220" t="s">
        <v>1623</v>
      </c>
      <c r="R51" s="244"/>
      <c r="S51" s="244"/>
      <c r="T51" s="244"/>
      <c r="U51" s="244"/>
      <c r="V51" s="244"/>
      <c r="W51" s="244"/>
    </row>
    <row r="52" spans="1:23">
      <c r="A52" s="226" t="s">
        <v>1328</v>
      </c>
      <c r="B52" s="227" t="s">
        <v>1581</v>
      </c>
      <c r="C52" s="211">
        <v>15.42</v>
      </c>
      <c r="D52" s="227" t="s">
        <v>1551</v>
      </c>
      <c r="E52" s="211">
        <v>11.86</v>
      </c>
      <c r="F52" s="229"/>
      <c r="G52" s="214"/>
      <c r="H52" s="238"/>
      <c r="I52" s="228"/>
      <c r="J52" s="227" t="s">
        <v>1572</v>
      </c>
      <c r="K52" s="211">
        <v>6.47</v>
      </c>
      <c r="L52" s="227" t="s">
        <v>1568</v>
      </c>
      <c r="M52" s="211">
        <v>2.92</v>
      </c>
      <c r="N52" s="229" t="s">
        <v>1582</v>
      </c>
      <c r="O52" s="211">
        <v>14.12</v>
      </c>
      <c r="P52" s="230" t="s">
        <v>1583</v>
      </c>
      <c r="Q52" s="247">
        <v>61.86</v>
      </c>
      <c r="R52" s="244"/>
      <c r="S52" s="244"/>
      <c r="T52" s="244"/>
      <c r="U52" s="244"/>
      <c r="V52" s="244"/>
      <c r="W52" s="244"/>
    </row>
    <row r="53" spans="1:23">
      <c r="A53" s="226" t="s">
        <v>1328</v>
      </c>
      <c r="B53" s="227" t="s">
        <v>1581</v>
      </c>
      <c r="C53" s="211">
        <v>15.42</v>
      </c>
      <c r="D53" s="227" t="s">
        <v>1551</v>
      </c>
      <c r="E53" s="211">
        <v>11.86</v>
      </c>
      <c r="F53" s="229"/>
      <c r="G53" s="214"/>
      <c r="H53" s="238"/>
      <c r="I53" s="228"/>
      <c r="J53" s="227" t="s">
        <v>1572</v>
      </c>
      <c r="K53" s="211">
        <v>6.47</v>
      </c>
      <c r="L53" s="227" t="s">
        <v>1568</v>
      </c>
      <c r="M53" s="211">
        <v>2.92</v>
      </c>
      <c r="N53" s="229" t="s">
        <v>1582</v>
      </c>
      <c r="O53" s="211">
        <v>14.12</v>
      </c>
      <c r="P53" s="230" t="s">
        <v>1583</v>
      </c>
      <c r="Q53" s="247">
        <v>61.86</v>
      </c>
      <c r="R53" s="244"/>
      <c r="S53" s="244"/>
      <c r="T53" s="244"/>
      <c r="U53" s="244"/>
      <c r="V53" s="244"/>
      <c r="W53" s="244"/>
    </row>
    <row r="54" spans="1:23">
      <c r="A54" s="226" t="s">
        <v>1328</v>
      </c>
      <c r="B54" s="227" t="s">
        <v>1581</v>
      </c>
      <c r="C54" s="211">
        <v>15.42</v>
      </c>
      <c r="D54" s="227" t="s">
        <v>1551</v>
      </c>
      <c r="E54" s="211">
        <v>11.86</v>
      </c>
      <c r="F54" s="229"/>
      <c r="G54" s="214"/>
      <c r="H54" s="238"/>
      <c r="I54" s="228"/>
      <c r="J54" s="227" t="s">
        <v>1572</v>
      </c>
      <c r="K54" s="211">
        <v>6.47</v>
      </c>
      <c r="L54" s="227" t="s">
        <v>1568</v>
      </c>
      <c r="M54" s="211">
        <v>2.92</v>
      </c>
      <c r="N54" s="229" t="s">
        <v>1582</v>
      </c>
      <c r="O54" s="211">
        <v>14.12</v>
      </c>
      <c r="P54" s="230" t="s">
        <v>1583</v>
      </c>
      <c r="Q54" s="247">
        <v>61.86</v>
      </c>
      <c r="R54" s="244"/>
      <c r="S54" s="244"/>
      <c r="T54" s="244"/>
      <c r="U54" s="244"/>
      <c r="V54" s="244"/>
      <c r="W54" s="244"/>
    </row>
    <row r="55" spans="1:23">
      <c r="A55" s="226" t="s">
        <v>1328</v>
      </c>
      <c r="B55" s="227" t="s">
        <v>1581</v>
      </c>
      <c r="C55" s="211">
        <v>15.42</v>
      </c>
      <c r="D55" s="227" t="s">
        <v>1551</v>
      </c>
      <c r="E55" s="211">
        <v>11.86</v>
      </c>
      <c r="F55" s="229"/>
      <c r="G55" s="214"/>
      <c r="H55" s="238"/>
      <c r="I55" s="228"/>
      <c r="J55" s="227" t="s">
        <v>1572</v>
      </c>
      <c r="K55" s="211">
        <v>6.47</v>
      </c>
      <c r="L55" s="227" t="s">
        <v>1568</v>
      </c>
      <c r="M55" s="211">
        <v>2.92</v>
      </c>
      <c r="N55" s="229" t="s">
        <v>1582</v>
      </c>
      <c r="O55" s="211">
        <v>14.12</v>
      </c>
      <c r="P55" s="230" t="s">
        <v>1583</v>
      </c>
      <c r="Q55" s="247">
        <v>61.86</v>
      </c>
      <c r="R55" s="244"/>
      <c r="S55" s="244"/>
      <c r="T55" s="244"/>
      <c r="U55" s="244"/>
      <c r="V55" s="244"/>
      <c r="W55" s="244"/>
    </row>
    <row r="56" spans="1:23">
      <c r="A56" s="226" t="s">
        <v>1328</v>
      </c>
      <c r="B56" s="227" t="s">
        <v>1581</v>
      </c>
      <c r="C56" s="211">
        <v>15.42</v>
      </c>
      <c r="D56" s="227" t="s">
        <v>1551</v>
      </c>
      <c r="E56" s="211">
        <v>11.86</v>
      </c>
      <c r="F56" s="229"/>
      <c r="G56" s="214"/>
      <c r="H56" s="238"/>
      <c r="I56" s="228"/>
      <c r="J56" s="227" t="s">
        <v>1572</v>
      </c>
      <c r="K56" s="211">
        <v>6.47</v>
      </c>
      <c r="L56" s="227" t="s">
        <v>1568</v>
      </c>
      <c r="M56" s="211">
        <v>2.92</v>
      </c>
      <c r="N56" s="229" t="s">
        <v>1582</v>
      </c>
      <c r="O56" s="211">
        <v>14.12</v>
      </c>
      <c r="P56" s="230" t="s">
        <v>1583</v>
      </c>
      <c r="Q56" s="247">
        <v>61.86</v>
      </c>
      <c r="R56" s="244"/>
      <c r="S56" s="244"/>
      <c r="T56" s="244"/>
      <c r="U56" s="244"/>
      <c r="V56" s="244"/>
      <c r="W56" s="244"/>
    </row>
    <row r="57" spans="1:23">
      <c r="A57" s="226" t="s">
        <v>1328</v>
      </c>
      <c r="B57" s="227" t="s">
        <v>1581</v>
      </c>
      <c r="C57" s="211">
        <v>15.42</v>
      </c>
      <c r="D57" s="227" t="s">
        <v>1551</v>
      </c>
      <c r="E57" s="211">
        <v>11.86</v>
      </c>
      <c r="F57" s="229"/>
      <c r="G57" s="214"/>
      <c r="H57" s="238"/>
      <c r="I57" s="228"/>
      <c r="J57" s="227" t="s">
        <v>1572</v>
      </c>
      <c r="K57" s="211">
        <v>6.47</v>
      </c>
      <c r="L57" s="227" t="s">
        <v>1568</v>
      </c>
      <c r="M57" s="211">
        <v>2.92</v>
      </c>
      <c r="N57" s="229" t="s">
        <v>1582</v>
      </c>
      <c r="O57" s="211">
        <v>14.12</v>
      </c>
      <c r="P57" s="230" t="s">
        <v>1583</v>
      </c>
      <c r="Q57" s="247">
        <v>61.86</v>
      </c>
      <c r="R57" s="244"/>
      <c r="S57" s="244"/>
      <c r="T57" s="244"/>
      <c r="U57" s="244"/>
      <c r="V57" s="244"/>
      <c r="W57" s="244"/>
    </row>
    <row r="58" spans="1:23">
      <c r="A58" s="226" t="s">
        <v>1328</v>
      </c>
      <c r="B58" s="227" t="s">
        <v>1581</v>
      </c>
      <c r="C58" s="211">
        <v>15.42</v>
      </c>
      <c r="D58" s="227" t="s">
        <v>1551</v>
      </c>
      <c r="E58" s="211">
        <v>11.86</v>
      </c>
      <c r="F58" s="229"/>
      <c r="G58" s="214"/>
      <c r="H58" s="238"/>
      <c r="I58" s="228"/>
      <c r="J58" s="227" t="s">
        <v>1572</v>
      </c>
      <c r="K58" s="211">
        <v>6.47</v>
      </c>
      <c r="L58" s="227" t="s">
        <v>1568</v>
      </c>
      <c r="M58" s="211">
        <v>2.92</v>
      </c>
      <c r="N58" s="229" t="s">
        <v>1582</v>
      </c>
      <c r="O58" s="211">
        <v>14.12</v>
      </c>
      <c r="P58" s="230" t="s">
        <v>1583</v>
      </c>
      <c r="Q58" s="247">
        <v>61.86</v>
      </c>
      <c r="R58" s="244"/>
      <c r="S58" s="244"/>
      <c r="T58" s="244"/>
      <c r="U58" s="244"/>
      <c r="V58" s="244"/>
      <c r="W58" s="244"/>
    </row>
    <row r="59" spans="1:23">
      <c r="A59" s="226" t="s">
        <v>1328</v>
      </c>
      <c r="B59" s="227" t="s">
        <v>1581</v>
      </c>
      <c r="C59" s="211">
        <v>15.42</v>
      </c>
      <c r="D59" s="227" t="s">
        <v>1551</v>
      </c>
      <c r="E59" s="211">
        <v>11.86</v>
      </c>
      <c r="F59" s="229"/>
      <c r="G59" s="214"/>
      <c r="H59" s="238"/>
      <c r="I59" s="228"/>
      <c r="J59" s="227" t="s">
        <v>1572</v>
      </c>
      <c r="K59" s="211">
        <v>6.47</v>
      </c>
      <c r="L59" s="227" t="s">
        <v>1568</v>
      </c>
      <c r="M59" s="211">
        <v>2.92</v>
      </c>
      <c r="N59" s="229" t="s">
        <v>1582</v>
      </c>
      <c r="O59" s="211">
        <v>14.12</v>
      </c>
      <c r="P59" s="230" t="s">
        <v>1583</v>
      </c>
      <c r="Q59" s="247">
        <v>61.86</v>
      </c>
      <c r="R59" s="244"/>
      <c r="S59" s="244"/>
      <c r="T59" s="244"/>
      <c r="U59" s="244"/>
      <c r="V59" s="244"/>
      <c r="W59" s="244"/>
    </row>
    <row r="60" spans="1:23">
      <c r="A60" s="217" t="s">
        <v>1528</v>
      </c>
      <c r="B60" s="218" t="s">
        <v>1581</v>
      </c>
      <c r="C60" s="219">
        <v>15.42</v>
      </c>
      <c r="D60" s="224" t="s">
        <v>1544</v>
      </c>
      <c r="E60" s="220">
        <v>5.82</v>
      </c>
      <c r="F60" s="224"/>
      <c r="G60" s="222"/>
      <c r="H60" s="231"/>
      <c r="I60" s="220"/>
      <c r="J60" s="224" t="s">
        <v>1584</v>
      </c>
      <c r="K60" s="220">
        <v>21.56</v>
      </c>
      <c r="L60" s="224" t="s">
        <v>1585</v>
      </c>
      <c r="M60" s="220">
        <v>17.739999999999998</v>
      </c>
      <c r="N60" s="224" t="s">
        <v>1586</v>
      </c>
      <c r="O60" s="220">
        <v>32.14</v>
      </c>
      <c r="P60" s="225" t="s">
        <v>1587</v>
      </c>
      <c r="Q60" s="248">
        <v>61.86</v>
      </c>
      <c r="R60" s="244"/>
      <c r="S60" s="244"/>
      <c r="T60" s="244"/>
      <c r="U60" s="244"/>
      <c r="V60" s="244"/>
      <c r="W60" s="244"/>
    </row>
    <row r="61" spans="1:23">
      <c r="A61" s="232" t="s">
        <v>1528</v>
      </c>
      <c r="B61" s="233" t="s">
        <v>1581</v>
      </c>
      <c r="C61" s="219">
        <v>15.42</v>
      </c>
      <c r="D61" s="234" t="s">
        <v>1544</v>
      </c>
      <c r="E61" s="220">
        <v>5.82</v>
      </c>
      <c r="F61" s="234"/>
      <c r="G61" s="235"/>
      <c r="H61" s="236"/>
      <c r="I61" s="237"/>
      <c r="J61" s="234" t="s">
        <v>1584</v>
      </c>
      <c r="K61" s="220">
        <v>21.56</v>
      </c>
      <c r="L61" s="234" t="s">
        <v>1585</v>
      </c>
      <c r="M61" s="220">
        <v>17.739999999999998</v>
      </c>
      <c r="N61" s="234" t="s">
        <v>1586</v>
      </c>
      <c r="O61" s="220">
        <v>32.14</v>
      </c>
      <c r="P61" s="147" t="s">
        <v>1587</v>
      </c>
      <c r="Q61" s="248">
        <v>61.86</v>
      </c>
      <c r="R61" s="244"/>
      <c r="S61" s="244"/>
      <c r="T61" s="244"/>
      <c r="U61" s="244"/>
      <c r="V61" s="244"/>
      <c r="W61" s="244"/>
    </row>
    <row r="62" spans="1:23">
      <c r="A62" s="232" t="s">
        <v>1528</v>
      </c>
      <c r="B62" s="233" t="s">
        <v>1581</v>
      </c>
      <c r="C62" s="219">
        <v>15.42</v>
      </c>
      <c r="D62" s="234" t="s">
        <v>1544</v>
      </c>
      <c r="E62" s="220">
        <v>5.82</v>
      </c>
      <c r="F62" s="234"/>
      <c r="G62" s="235"/>
      <c r="H62" s="236"/>
      <c r="I62" s="237"/>
      <c r="J62" s="234" t="s">
        <v>1584</v>
      </c>
      <c r="K62" s="220">
        <v>21.56</v>
      </c>
      <c r="L62" s="234" t="s">
        <v>1585</v>
      </c>
      <c r="M62" s="220">
        <v>17.739999999999998</v>
      </c>
      <c r="N62" s="234" t="s">
        <v>1586</v>
      </c>
      <c r="O62" s="220">
        <v>32.14</v>
      </c>
      <c r="P62" s="147" t="s">
        <v>1587</v>
      </c>
      <c r="Q62" s="248">
        <v>61.86</v>
      </c>
      <c r="R62" s="244"/>
      <c r="S62" s="244"/>
      <c r="T62" s="244"/>
      <c r="U62" s="244"/>
      <c r="V62" s="244"/>
      <c r="W62" s="244"/>
    </row>
    <row r="63" spans="1:23">
      <c r="A63" s="232" t="s">
        <v>1528</v>
      </c>
      <c r="B63" s="233" t="s">
        <v>1581</v>
      </c>
      <c r="C63" s="219">
        <v>15.42</v>
      </c>
      <c r="D63" s="234" t="s">
        <v>1544</v>
      </c>
      <c r="E63" s="220">
        <v>5.82</v>
      </c>
      <c r="F63" s="234"/>
      <c r="G63" s="235"/>
      <c r="H63" s="236"/>
      <c r="I63" s="237"/>
      <c r="J63" s="234" t="s">
        <v>1584</v>
      </c>
      <c r="K63" s="220">
        <v>21.56</v>
      </c>
      <c r="L63" s="234" t="s">
        <v>1585</v>
      </c>
      <c r="M63" s="220">
        <v>17.739999999999998</v>
      </c>
      <c r="N63" s="234" t="s">
        <v>1586</v>
      </c>
      <c r="O63" s="220">
        <v>32.14</v>
      </c>
      <c r="P63" s="147" t="s">
        <v>1587</v>
      </c>
      <c r="Q63" s="248">
        <v>61.86</v>
      </c>
      <c r="R63" s="244"/>
      <c r="S63" s="244"/>
      <c r="T63" s="244"/>
      <c r="U63" s="244"/>
      <c r="V63" s="244"/>
      <c r="W63" s="244"/>
    </row>
    <row r="64" spans="1:23">
      <c r="A64" s="232" t="s">
        <v>1528</v>
      </c>
      <c r="B64" s="233" t="s">
        <v>1581</v>
      </c>
      <c r="C64" s="219">
        <v>15.42</v>
      </c>
      <c r="D64" s="234" t="s">
        <v>1544</v>
      </c>
      <c r="E64" s="220">
        <v>5.82</v>
      </c>
      <c r="F64" s="234"/>
      <c r="G64" s="235"/>
      <c r="H64" s="236"/>
      <c r="I64" s="237"/>
      <c r="J64" s="234" t="s">
        <v>1584</v>
      </c>
      <c r="K64" s="220">
        <v>21.56</v>
      </c>
      <c r="L64" s="234" t="s">
        <v>1585</v>
      </c>
      <c r="M64" s="220">
        <v>17.739999999999998</v>
      </c>
      <c r="N64" s="234" t="s">
        <v>1586</v>
      </c>
      <c r="O64" s="220">
        <v>32.14</v>
      </c>
      <c r="P64" s="147" t="s">
        <v>1587</v>
      </c>
      <c r="Q64" s="248">
        <v>61.86</v>
      </c>
      <c r="R64" s="244"/>
      <c r="S64" s="244"/>
      <c r="T64" s="244"/>
      <c r="U64" s="244"/>
      <c r="V64" s="244"/>
      <c r="W64" s="244"/>
    </row>
    <row r="65" spans="1:23">
      <c r="A65" s="232" t="s">
        <v>1528</v>
      </c>
      <c r="B65" s="233" t="s">
        <v>1581</v>
      </c>
      <c r="C65" s="219">
        <v>15.42</v>
      </c>
      <c r="D65" s="234" t="s">
        <v>1544</v>
      </c>
      <c r="E65" s="220">
        <v>5.82</v>
      </c>
      <c r="F65" s="234"/>
      <c r="G65" s="235"/>
      <c r="H65" s="236"/>
      <c r="I65" s="237"/>
      <c r="J65" s="234" t="s">
        <v>1584</v>
      </c>
      <c r="K65" s="220">
        <v>21.56</v>
      </c>
      <c r="L65" s="234" t="s">
        <v>1585</v>
      </c>
      <c r="M65" s="220">
        <v>17.739999999999998</v>
      </c>
      <c r="N65" s="234" t="s">
        <v>1586</v>
      </c>
      <c r="O65" s="220">
        <v>32.14</v>
      </c>
      <c r="P65" s="147" t="s">
        <v>1587</v>
      </c>
      <c r="Q65" s="248">
        <v>61.86</v>
      </c>
      <c r="R65" s="244"/>
      <c r="S65" s="244"/>
      <c r="T65" s="244"/>
      <c r="U65" s="244"/>
      <c r="V65" s="244"/>
      <c r="W65" s="244"/>
    </row>
    <row r="66" spans="1:23">
      <c r="A66" s="232" t="s">
        <v>1528</v>
      </c>
      <c r="B66" s="233" t="s">
        <v>1581</v>
      </c>
      <c r="C66" s="219">
        <v>15.42</v>
      </c>
      <c r="D66" s="234" t="s">
        <v>1544</v>
      </c>
      <c r="E66" s="220">
        <v>5.82</v>
      </c>
      <c r="F66" s="234"/>
      <c r="G66" s="235"/>
      <c r="H66" s="236"/>
      <c r="I66" s="237"/>
      <c r="J66" s="234" t="s">
        <v>1584</v>
      </c>
      <c r="K66" s="220">
        <v>21.56</v>
      </c>
      <c r="L66" s="234" t="s">
        <v>1585</v>
      </c>
      <c r="M66" s="220">
        <v>17.739999999999998</v>
      </c>
      <c r="N66" s="234" t="s">
        <v>1586</v>
      </c>
      <c r="O66" s="220">
        <v>32.14</v>
      </c>
      <c r="P66" s="147" t="s">
        <v>1587</v>
      </c>
      <c r="Q66" s="248">
        <v>61.86</v>
      </c>
      <c r="R66" s="244"/>
      <c r="S66" s="244"/>
      <c r="T66" s="244"/>
      <c r="U66" s="244"/>
      <c r="V66" s="244"/>
      <c r="W66" s="244"/>
    </row>
    <row r="67" spans="1:23">
      <c r="A67" s="232" t="s">
        <v>1528</v>
      </c>
      <c r="B67" s="233" t="s">
        <v>1581</v>
      </c>
      <c r="C67" s="219">
        <v>15.42</v>
      </c>
      <c r="D67" s="234" t="s">
        <v>1544</v>
      </c>
      <c r="E67" s="220">
        <v>5.82</v>
      </c>
      <c r="F67" s="234"/>
      <c r="G67" s="235"/>
      <c r="H67" s="236"/>
      <c r="I67" s="237"/>
      <c r="J67" s="234" t="s">
        <v>1584</v>
      </c>
      <c r="K67" s="220">
        <v>21.56</v>
      </c>
      <c r="L67" s="234" t="s">
        <v>1585</v>
      </c>
      <c r="M67" s="220">
        <v>17.739999999999998</v>
      </c>
      <c r="N67" s="234" t="s">
        <v>1586</v>
      </c>
      <c r="O67" s="220">
        <v>32.14</v>
      </c>
      <c r="P67" s="147" t="s">
        <v>1587</v>
      </c>
      <c r="Q67" s="248">
        <v>61.86</v>
      </c>
      <c r="R67" s="244"/>
      <c r="S67" s="244"/>
      <c r="T67" s="244"/>
      <c r="U67" s="244"/>
      <c r="V67" s="244"/>
      <c r="W67" s="244"/>
    </row>
    <row r="68" spans="1:23">
      <c r="A68" s="226" t="s">
        <v>1329</v>
      </c>
      <c r="B68" s="227" t="s">
        <v>1588</v>
      </c>
      <c r="C68" s="211">
        <v>11.86</v>
      </c>
      <c r="D68" s="229" t="s">
        <v>1589</v>
      </c>
      <c r="E68" s="211">
        <v>9.49</v>
      </c>
      <c r="F68" s="229"/>
      <c r="G68" s="214"/>
      <c r="H68" s="238"/>
      <c r="I68" s="228"/>
      <c r="J68" s="227" t="s">
        <v>1577</v>
      </c>
      <c r="K68" s="211" t="s">
        <v>1623</v>
      </c>
      <c r="L68" s="229" t="s">
        <v>1547</v>
      </c>
      <c r="M68" s="211">
        <v>11.86</v>
      </c>
      <c r="N68" s="229" t="s">
        <v>1590</v>
      </c>
      <c r="O68" s="211">
        <v>15.1</v>
      </c>
      <c r="P68" s="230" t="s">
        <v>1591</v>
      </c>
      <c r="Q68" s="247">
        <v>28.08</v>
      </c>
      <c r="R68" s="244"/>
      <c r="S68" s="244"/>
      <c r="T68" s="244"/>
      <c r="U68" s="244"/>
      <c r="V68" s="244"/>
      <c r="W68" s="244"/>
    </row>
    <row r="69" spans="1:23">
      <c r="A69" s="226" t="s">
        <v>1329</v>
      </c>
      <c r="B69" s="227" t="s">
        <v>1588</v>
      </c>
      <c r="C69" s="211">
        <v>11.86</v>
      </c>
      <c r="D69" s="229" t="s">
        <v>1589</v>
      </c>
      <c r="E69" s="211">
        <v>9.49</v>
      </c>
      <c r="F69" s="229"/>
      <c r="G69" s="214"/>
      <c r="H69" s="238"/>
      <c r="I69" s="228"/>
      <c r="J69" s="227" t="s">
        <v>1577</v>
      </c>
      <c r="K69" s="211" t="s">
        <v>1623</v>
      </c>
      <c r="L69" s="229" t="s">
        <v>1547</v>
      </c>
      <c r="M69" s="211">
        <v>11.86</v>
      </c>
      <c r="N69" s="229" t="s">
        <v>1590</v>
      </c>
      <c r="O69" s="211">
        <v>15.1</v>
      </c>
      <c r="P69" s="230" t="s">
        <v>1591</v>
      </c>
      <c r="Q69" s="247">
        <v>28.08</v>
      </c>
      <c r="R69" s="244"/>
      <c r="S69" s="244"/>
      <c r="T69" s="244"/>
      <c r="U69" s="244"/>
      <c r="V69" s="244"/>
      <c r="W69" s="244"/>
    </row>
    <row r="70" spans="1:23">
      <c r="A70" s="226" t="s">
        <v>1329</v>
      </c>
      <c r="B70" s="227" t="s">
        <v>1588</v>
      </c>
      <c r="C70" s="211">
        <v>11.86</v>
      </c>
      <c r="D70" s="229" t="s">
        <v>1589</v>
      </c>
      <c r="E70" s="211">
        <v>9.49</v>
      </c>
      <c r="F70" s="229"/>
      <c r="G70" s="214"/>
      <c r="H70" s="238"/>
      <c r="I70" s="228"/>
      <c r="J70" s="227" t="s">
        <v>1577</v>
      </c>
      <c r="K70" s="211" t="s">
        <v>1623</v>
      </c>
      <c r="L70" s="229" t="s">
        <v>1547</v>
      </c>
      <c r="M70" s="211">
        <v>11.86</v>
      </c>
      <c r="N70" s="229" t="s">
        <v>1590</v>
      </c>
      <c r="O70" s="211">
        <v>15.1</v>
      </c>
      <c r="P70" s="230" t="s">
        <v>1591</v>
      </c>
      <c r="Q70" s="247">
        <v>28.08</v>
      </c>
      <c r="R70" s="244"/>
      <c r="S70" s="244"/>
      <c r="T70" s="244"/>
      <c r="U70" s="244"/>
      <c r="V70" s="244"/>
      <c r="W70" s="244"/>
    </row>
    <row r="71" spans="1:23">
      <c r="A71" s="226" t="s">
        <v>1329</v>
      </c>
      <c r="B71" s="227" t="s">
        <v>1588</v>
      </c>
      <c r="C71" s="211">
        <v>11.86</v>
      </c>
      <c r="D71" s="229" t="s">
        <v>1589</v>
      </c>
      <c r="E71" s="211">
        <v>9.49</v>
      </c>
      <c r="F71" s="229"/>
      <c r="G71" s="214"/>
      <c r="H71" s="238"/>
      <c r="I71" s="228"/>
      <c r="J71" s="227" t="s">
        <v>1577</v>
      </c>
      <c r="K71" s="211" t="s">
        <v>1623</v>
      </c>
      <c r="L71" s="229" t="s">
        <v>1547</v>
      </c>
      <c r="M71" s="211">
        <v>11.86</v>
      </c>
      <c r="N71" s="229" t="s">
        <v>1590</v>
      </c>
      <c r="O71" s="211">
        <v>15.1</v>
      </c>
      <c r="P71" s="230" t="s">
        <v>1591</v>
      </c>
      <c r="Q71" s="247">
        <v>28.08</v>
      </c>
      <c r="R71" s="244"/>
      <c r="S71" s="244"/>
      <c r="T71" s="244"/>
      <c r="U71" s="244"/>
      <c r="V71" s="244"/>
      <c r="W71" s="244"/>
    </row>
    <row r="72" spans="1:23">
      <c r="A72" s="226" t="s">
        <v>1329</v>
      </c>
      <c r="B72" s="227" t="s">
        <v>1588</v>
      </c>
      <c r="C72" s="211">
        <v>11.86</v>
      </c>
      <c r="D72" s="229" t="s">
        <v>1589</v>
      </c>
      <c r="E72" s="211">
        <v>9.49</v>
      </c>
      <c r="F72" s="229"/>
      <c r="G72" s="214"/>
      <c r="H72" s="238"/>
      <c r="I72" s="228"/>
      <c r="J72" s="227" t="s">
        <v>1577</v>
      </c>
      <c r="K72" s="211" t="s">
        <v>1623</v>
      </c>
      <c r="L72" s="229" t="s">
        <v>1547</v>
      </c>
      <c r="M72" s="211">
        <v>11.86</v>
      </c>
      <c r="N72" s="229" t="s">
        <v>1590</v>
      </c>
      <c r="O72" s="211">
        <v>15.1</v>
      </c>
      <c r="P72" s="230" t="s">
        <v>1591</v>
      </c>
      <c r="Q72" s="247">
        <v>28.08</v>
      </c>
      <c r="R72" s="244"/>
      <c r="S72" s="244"/>
      <c r="T72" s="244"/>
      <c r="U72" s="244"/>
      <c r="V72" s="244"/>
      <c r="W72" s="244"/>
    </row>
    <row r="73" spans="1:23">
      <c r="A73" s="226" t="s">
        <v>1329</v>
      </c>
      <c r="B73" s="227" t="s">
        <v>1588</v>
      </c>
      <c r="C73" s="211">
        <v>11.86</v>
      </c>
      <c r="D73" s="229" t="s">
        <v>1589</v>
      </c>
      <c r="E73" s="211">
        <v>9.49</v>
      </c>
      <c r="F73" s="229"/>
      <c r="G73" s="214"/>
      <c r="H73" s="238"/>
      <c r="I73" s="228"/>
      <c r="J73" s="227" t="s">
        <v>1577</v>
      </c>
      <c r="K73" s="211" t="s">
        <v>1623</v>
      </c>
      <c r="L73" s="229" t="s">
        <v>1547</v>
      </c>
      <c r="M73" s="211">
        <v>11.86</v>
      </c>
      <c r="N73" s="229" t="s">
        <v>1590</v>
      </c>
      <c r="O73" s="211">
        <v>15.1</v>
      </c>
      <c r="P73" s="230" t="s">
        <v>1591</v>
      </c>
      <c r="Q73" s="247">
        <v>28.08</v>
      </c>
      <c r="R73" s="244"/>
      <c r="S73" s="244"/>
      <c r="T73" s="244"/>
      <c r="U73" s="244"/>
      <c r="V73" s="244"/>
      <c r="W73" s="244"/>
    </row>
    <row r="74" spans="1:23">
      <c r="A74" s="226" t="s">
        <v>1329</v>
      </c>
      <c r="B74" s="227" t="s">
        <v>1588</v>
      </c>
      <c r="C74" s="211">
        <v>11.86</v>
      </c>
      <c r="D74" s="229" t="s">
        <v>1589</v>
      </c>
      <c r="E74" s="211">
        <v>9.49</v>
      </c>
      <c r="F74" s="229"/>
      <c r="G74" s="214"/>
      <c r="H74" s="238"/>
      <c r="I74" s="228"/>
      <c r="J74" s="227" t="s">
        <v>1577</v>
      </c>
      <c r="K74" s="211" t="s">
        <v>1623</v>
      </c>
      <c r="L74" s="229" t="s">
        <v>1547</v>
      </c>
      <c r="M74" s="211">
        <v>11.86</v>
      </c>
      <c r="N74" s="229" t="s">
        <v>1590</v>
      </c>
      <c r="O74" s="211">
        <v>15.1</v>
      </c>
      <c r="P74" s="230" t="s">
        <v>1591</v>
      </c>
      <c r="Q74" s="247">
        <v>28.08</v>
      </c>
      <c r="R74" s="244"/>
      <c r="S74" s="244"/>
      <c r="T74" s="244"/>
      <c r="U74" s="244"/>
      <c r="V74" s="244"/>
      <c r="W74" s="244"/>
    </row>
    <row r="75" spans="1:23">
      <c r="A75" s="226" t="s">
        <v>1329</v>
      </c>
      <c r="B75" s="227" t="s">
        <v>1588</v>
      </c>
      <c r="C75" s="211">
        <v>11.86</v>
      </c>
      <c r="D75" s="229" t="s">
        <v>1589</v>
      </c>
      <c r="E75" s="211">
        <v>9.49</v>
      </c>
      <c r="F75" s="229"/>
      <c r="G75" s="214"/>
      <c r="H75" s="238"/>
      <c r="I75" s="228"/>
      <c r="J75" s="227" t="s">
        <v>1577</v>
      </c>
      <c r="K75" s="211" t="s">
        <v>1623</v>
      </c>
      <c r="L75" s="229" t="s">
        <v>1547</v>
      </c>
      <c r="M75" s="211">
        <v>11.86</v>
      </c>
      <c r="N75" s="229" t="s">
        <v>1590</v>
      </c>
      <c r="O75" s="211">
        <v>15.1</v>
      </c>
      <c r="P75" s="230" t="s">
        <v>1591</v>
      </c>
      <c r="Q75" s="247">
        <v>28.08</v>
      </c>
      <c r="R75" s="244"/>
      <c r="S75" s="244"/>
      <c r="T75" s="244"/>
      <c r="U75" s="244"/>
      <c r="V75" s="244"/>
      <c r="W75" s="244"/>
    </row>
    <row r="76" spans="1:23">
      <c r="A76" s="217" t="s">
        <v>1479</v>
      </c>
      <c r="B76" s="218" t="s">
        <v>1592</v>
      </c>
      <c r="C76" s="219">
        <v>36.44</v>
      </c>
      <c r="D76" s="218" t="s">
        <v>1551</v>
      </c>
      <c r="E76" s="220">
        <v>11.86</v>
      </c>
      <c r="F76" s="221" t="s">
        <v>1552</v>
      </c>
      <c r="G76" s="220">
        <v>26.63</v>
      </c>
      <c r="H76" s="239" t="s">
        <v>1593</v>
      </c>
      <c r="I76" s="220">
        <v>5.39</v>
      </c>
      <c r="J76" s="218"/>
      <c r="K76" s="220"/>
      <c r="L76" s="224" t="s">
        <v>1578</v>
      </c>
      <c r="M76" s="220">
        <v>8.52</v>
      </c>
      <c r="N76" s="224" t="s">
        <v>1594</v>
      </c>
      <c r="O76" s="220">
        <v>11.76</v>
      </c>
      <c r="P76" s="225" t="s">
        <v>1595</v>
      </c>
      <c r="Q76" s="248">
        <v>27.05</v>
      </c>
      <c r="R76" s="244"/>
      <c r="S76" s="244"/>
      <c r="T76" s="244"/>
      <c r="U76" s="244"/>
      <c r="V76" s="244"/>
      <c r="W76" s="244"/>
    </row>
    <row r="77" spans="1:23">
      <c r="A77" s="217" t="s">
        <v>1479</v>
      </c>
      <c r="B77" s="218" t="s">
        <v>1592</v>
      </c>
      <c r="C77" s="219">
        <v>36.44</v>
      </c>
      <c r="D77" s="218" t="s">
        <v>1551</v>
      </c>
      <c r="E77" s="220">
        <v>11.86</v>
      </c>
      <c r="F77" s="221" t="s">
        <v>1552</v>
      </c>
      <c r="G77" s="220">
        <v>26.63</v>
      </c>
      <c r="H77" s="239" t="s">
        <v>1593</v>
      </c>
      <c r="I77" s="220">
        <v>5.39</v>
      </c>
      <c r="J77" s="218"/>
      <c r="K77" s="220"/>
      <c r="L77" s="224" t="s">
        <v>1578</v>
      </c>
      <c r="M77" s="220">
        <v>8.52</v>
      </c>
      <c r="N77" s="224" t="s">
        <v>1594</v>
      </c>
      <c r="O77" s="220">
        <v>11.76</v>
      </c>
      <c r="P77" s="225" t="s">
        <v>1595</v>
      </c>
      <c r="Q77" s="248">
        <v>27.05</v>
      </c>
      <c r="R77" s="244"/>
      <c r="S77" s="244"/>
      <c r="T77" s="244"/>
      <c r="U77" s="244"/>
      <c r="V77" s="244"/>
      <c r="W77" s="244"/>
    </row>
    <row r="78" spans="1:23">
      <c r="A78" s="217" t="s">
        <v>1479</v>
      </c>
      <c r="B78" s="218" t="s">
        <v>1592</v>
      </c>
      <c r="C78" s="219">
        <v>36.44</v>
      </c>
      <c r="D78" s="218" t="s">
        <v>1551</v>
      </c>
      <c r="E78" s="220">
        <v>11.86</v>
      </c>
      <c r="F78" s="221" t="s">
        <v>1552</v>
      </c>
      <c r="G78" s="220">
        <v>26.63</v>
      </c>
      <c r="H78" s="239" t="s">
        <v>1593</v>
      </c>
      <c r="I78" s="220">
        <v>5.39</v>
      </c>
      <c r="J78" s="218"/>
      <c r="K78" s="220"/>
      <c r="L78" s="224" t="s">
        <v>1578</v>
      </c>
      <c r="M78" s="220">
        <v>8.52</v>
      </c>
      <c r="N78" s="224" t="s">
        <v>1594</v>
      </c>
      <c r="O78" s="220">
        <v>11.76</v>
      </c>
      <c r="P78" s="225" t="s">
        <v>1595</v>
      </c>
      <c r="Q78" s="248">
        <v>27.05</v>
      </c>
      <c r="R78" s="244"/>
      <c r="S78" s="244"/>
      <c r="T78" s="244"/>
      <c r="U78" s="244"/>
      <c r="V78" s="244"/>
      <c r="W78" s="244"/>
    </row>
    <row r="79" spans="1:23">
      <c r="A79" s="217" t="s">
        <v>1479</v>
      </c>
      <c r="B79" s="218" t="s">
        <v>1592</v>
      </c>
      <c r="C79" s="219">
        <v>36.44</v>
      </c>
      <c r="D79" s="218" t="s">
        <v>1551</v>
      </c>
      <c r="E79" s="220">
        <v>11.86</v>
      </c>
      <c r="F79" s="221" t="s">
        <v>1552</v>
      </c>
      <c r="G79" s="220">
        <v>26.63</v>
      </c>
      <c r="H79" s="239" t="s">
        <v>1593</v>
      </c>
      <c r="I79" s="220">
        <v>5.39</v>
      </c>
      <c r="J79" s="218"/>
      <c r="K79" s="220"/>
      <c r="L79" s="224" t="s">
        <v>1578</v>
      </c>
      <c r="M79" s="220">
        <v>8.52</v>
      </c>
      <c r="N79" s="224" t="s">
        <v>1594</v>
      </c>
      <c r="O79" s="220">
        <v>11.76</v>
      </c>
      <c r="P79" s="225" t="s">
        <v>1595</v>
      </c>
      <c r="Q79" s="248">
        <v>27.05</v>
      </c>
      <c r="R79" s="244"/>
      <c r="S79" s="244"/>
      <c r="T79" s="244"/>
      <c r="U79" s="244"/>
      <c r="V79" s="244"/>
      <c r="W79" s="244"/>
    </row>
    <row r="80" spans="1:23">
      <c r="A80" s="217" t="s">
        <v>1479</v>
      </c>
      <c r="B80" s="218" t="s">
        <v>1592</v>
      </c>
      <c r="C80" s="219">
        <v>36.44</v>
      </c>
      <c r="D80" s="218" t="s">
        <v>1551</v>
      </c>
      <c r="E80" s="220">
        <v>11.86</v>
      </c>
      <c r="F80" s="221" t="s">
        <v>1552</v>
      </c>
      <c r="G80" s="220">
        <v>26.63</v>
      </c>
      <c r="H80" s="239" t="s">
        <v>1593</v>
      </c>
      <c r="I80" s="220">
        <v>5.39</v>
      </c>
      <c r="J80" s="218"/>
      <c r="K80" s="220"/>
      <c r="L80" s="224" t="s">
        <v>1578</v>
      </c>
      <c r="M80" s="220">
        <v>8.52</v>
      </c>
      <c r="N80" s="224" t="s">
        <v>1594</v>
      </c>
      <c r="O80" s="220">
        <v>11.76</v>
      </c>
      <c r="P80" s="225" t="s">
        <v>1595</v>
      </c>
      <c r="Q80" s="248">
        <v>27.05</v>
      </c>
      <c r="R80" s="244"/>
      <c r="S80" s="244"/>
      <c r="T80" s="244"/>
      <c r="U80" s="244"/>
      <c r="V80" s="244"/>
      <c r="W80" s="244"/>
    </row>
    <row r="81" spans="1:23">
      <c r="A81" s="217" t="s">
        <v>1479</v>
      </c>
      <c r="B81" s="218" t="s">
        <v>1592</v>
      </c>
      <c r="C81" s="219">
        <v>36.44</v>
      </c>
      <c r="D81" s="218" t="s">
        <v>1551</v>
      </c>
      <c r="E81" s="220">
        <v>11.86</v>
      </c>
      <c r="F81" s="221" t="s">
        <v>1552</v>
      </c>
      <c r="G81" s="220">
        <v>26.63</v>
      </c>
      <c r="H81" s="239" t="s">
        <v>1593</v>
      </c>
      <c r="I81" s="220">
        <v>5.39</v>
      </c>
      <c r="J81" s="218"/>
      <c r="K81" s="220"/>
      <c r="L81" s="224" t="s">
        <v>1578</v>
      </c>
      <c r="M81" s="220">
        <v>8.52</v>
      </c>
      <c r="N81" s="224" t="s">
        <v>1594</v>
      </c>
      <c r="O81" s="220">
        <v>11.76</v>
      </c>
      <c r="P81" s="225" t="s">
        <v>1595</v>
      </c>
      <c r="Q81" s="248">
        <v>27.05</v>
      </c>
      <c r="R81" s="244"/>
      <c r="S81" s="244"/>
      <c r="T81" s="244"/>
      <c r="U81" s="244"/>
      <c r="V81" s="244"/>
      <c r="W81" s="244"/>
    </row>
    <row r="82" spans="1:23">
      <c r="A82" s="217" t="s">
        <v>1479</v>
      </c>
      <c r="B82" s="218" t="s">
        <v>1592</v>
      </c>
      <c r="C82" s="219">
        <v>36.44</v>
      </c>
      <c r="D82" s="218" t="s">
        <v>1551</v>
      </c>
      <c r="E82" s="220">
        <v>11.86</v>
      </c>
      <c r="F82" s="221" t="s">
        <v>1552</v>
      </c>
      <c r="G82" s="220">
        <v>26.63</v>
      </c>
      <c r="H82" s="239" t="s">
        <v>1593</v>
      </c>
      <c r="I82" s="220">
        <v>5.39</v>
      </c>
      <c r="J82" s="218"/>
      <c r="K82" s="220"/>
      <c r="L82" s="224" t="s">
        <v>1578</v>
      </c>
      <c r="M82" s="220">
        <v>8.52</v>
      </c>
      <c r="N82" s="224" t="s">
        <v>1594</v>
      </c>
      <c r="O82" s="220">
        <v>11.76</v>
      </c>
      <c r="P82" s="225" t="s">
        <v>1595</v>
      </c>
      <c r="Q82" s="248">
        <v>27.05</v>
      </c>
      <c r="R82" s="244"/>
      <c r="S82" s="244"/>
      <c r="T82" s="244"/>
      <c r="U82" s="244"/>
      <c r="V82" s="244"/>
      <c r="W82" s="244"/>
    </row>
    <row r="83" spans="1:23">
      <c r="A83" s="217" t="s">
        <v>1479</v>
      </c>
      <c r="B83" s="218" t="s">
        <v>1592</v>
      </c>
      <c r="C83" s="219">
        <v>36.44</v>
      </c>
      <c r="D83" s="218" t="s">
        <v>1551</v>
      </c>
      <c r="E83" s="220">
        <v>11.86</v>
      </c>
      <c r="F83" s="221" t="s">
        <v>1552</v>
      </c>
      <c r="G83" s="220">
        <v>26.63</v>
      </c>
      <c r="H83" s="239" t="s">
        <v>1593</v>
      </c>
      <c r="I83" s="220">
        <v>5.39</v>
      </c>
      <c r="J83" s="218"/>
      <c r="K83" s="220"/>
      <c r="L83" s="224" t="s">
        <v>1578</v>
      </c>
      <c r="M83" s="220">
        <v>8.52</v>
      </c>
      <c r="N83" s="224" t="s">
        <v>1594</v>
      </c>
      <c r="O83" s="220">
        <v>11.76</v>
      </c>
      <c r="P83" s="225" t="s">
        <v>1595</v>
      </c>
      <c r="Q83" s="248">
        <v>27.05</v>
      </c>
      <c r="R83" s="244"/>
      <c r="S83" s="244"/>
      <c r="T83" s="244"/>
      <c r="U83" s="244"/>
      <c r="V83" s="244"/>
      <c r="W83" s="244"/>
    </row>
    <row r="84" spans="1:23">
      <c r="A84" s="226" t="s">
        <v>1330</v>
      </c>
      <c r="B84" s="227" t="s">
        <v>1596</v>
      </c>
      <c r="C84" s="211">
        <v>10.79</v>
      </c>
      <c r="D84" s="227" t="s">
        <v>1551</v>
      </c>
      <c r="E84" s="211">
        <v>11.86</v>
      </c>
      <c r="F84" s="213" t="s">
        <v>1597</v>
      </c>
      <c r="G84" s="211">
        <v>29.11</v>
      </c>
      <c r="H84" s="240"/>
      <c r="I84" s="228"/>
      <c r="J84" s="229" t="s">
        <v>1553</v>
      </c>
      <c r="K84" s="211">
        <v>5.39</v>
      </c>
      <c r="L84" s="227" t="s">
        <v>1554</v>
      </c>
      <c r="M84" s="211">
        <v>5.39</v>
      </c>
      <c r="N84" s="229" t="s">
        <v>1598</v>
      </c>
      <c r="O84" s="211">
        <v>11.86</v>
      </c>
      <c r="P84" s="230" t="s">
        <v>1599</v>
      </c>
      <c r="Q84" s="247">
        <v>22.37</v>
      </c>
      <c r="R84" s="244"/>
      <c r="S84" s="244"/>
      <c r="T84" s="244"/>
      <c r="U84" s="244"/>
      <c r="V84" s="244"/>
      <c r="W84" s="244"/>
    </row>
    <row r="85" spans="1:23">
      <c r="A85" s="226" t="s">
        <v>1330</v>
      </c>
      <c r="B85" s="227" t="s">
        <v>1596</v>
      </c>
      <c r="C85" s="211">
        <v>10.79</v>
      </c>
      <c r="D85" s="227" t="s">
        <v>1551</v>
      </c>
      <c r="E85" s="211">
        <v>11.86</v>
      </c>
      <c r="F85" s="213" t="s">
        <v>1597</v>
      </c>
      <c r="G85" s="211">
        <v>29.11</v>
      </c>
      <c r="H85" s="240"/>
      <c r="I85" s="228"/>
      <c r="J85" s="229" t="s">
        <v>1553</v>
      </c>
      <c r="K85" s="211">
        <v>5.39</v>
      </c>
      <c r="L85" s="227" t="s">
        <v>1554</v>
      </c>
      <c r="M85" s="211">
        <v>5.39</v>
      </c>
      <c r="N85" s="229" t="s">
        <v>1598</v>
      </c>
      <c r="O85" s="211">
        <v>11.86</v>
      </c>
      <c r="P85" s="230" t="s">
        <v>1599</v>
      </c>
      <c r="Q85" s="247">
        <v>22.37</v>
      </c>
      <c r="R85" s="244"/>
      <c r="S85" s="244"/>
      <c r="T85" s="244"/>
      <c r="U85" s="244"/>
      <c r="V85" s="244"/>
      <c r="W85" s="244"/>
    </row>
    <row r="86" spans="1:23">
      <c r="A86" s="226" t="s">
        <v>1330</v>
      </c>
      <c r="B86" s="227" t="s">
        <v>1596</v>
      </c>
      <c r="C86" s="211">
        <v>10.79</v>
      </c>
      <c r="D86" s="227" t="s">
        <v>1551</v>
      </c>
      <c r="E86" s="211">
        <v>11.86</v>
      </c>
      <c r="F86" s="213" t="s">
        <v>1597</v>
      </c>
      <c r="G86" s="211">
        <v>29.11</v>
      </c>
      <c r="H86" s="240"/>
      <c r="I86" s="228"/>
      <c r="J86" s="229" t="s">
        <v>1553</v>
      </c>
      <c r="K86" s="211">
        <v>5.39</v>
      </c>
      <c r="L86" s="227" t="s">
        <v>1554</v>
      </c>
      <c r="M86" s="211">
        <v>5.39</v>
      </c>
      <c r="N86" s="229" t="s">
        <v>1598</v>
      </c>
      <c r="O86" s="211">
        <v>11.86</v>
      </c>
      <c r="P86" s="230" t="s">
        <v>1599</v>
      </c>
      <c r="Q86" s="247">
        <v>22.37</v>
      </c>
      <c r="R86" s="244"/>
      <c r="S86" s="244"/>
      <c r="T86" s="244"/>
      <c r="U86" s="244"/>
      <c r="V86" s="244"/>
      <c r="W86" s="244"/>
    </row>
    <row r="87" spans="1:23">
      <c r="A87" s="226" t="s">
        <v>1330</v>
      </c>
      <c r="B87" s="227" t="s">
        <v>1596</v>
      </c>
      <c r="C87" s="211">
        <v>10.79</v>
      </c>
      <c r="D87" s="227" t="s">
        <v>1551</v>
      </c>
      <c r="E87" s="211">
        <v>11.86</v>
      </c>
      <c r="F87" s="213" t="s">
        <v>1597</v>
      </c>
      <c r="G87" s="211">
        <v>29.11</v>
      </c>
      <c r="H87" s="240"/>
      <c r="I87" s="228"/>
      <c r="J87" s="229" t="s">
        <v>1553</v>
      </c>
      <c r="K87" s="211">
        <v>5.39</v>
      </c>
      <c r="L87" s="227" t="s">
        <v>1554</v>
      </c>
      <c r="M87" s="211">
        <v>5.39</v>
      </c>
      <c r="N87" s="229" t="s">
        <v>1598</v>
      </c>
      <c r="O87" s="211">
        <v>11.86</v>
      </c>
      <c r="P87" s="230" t="s">
        <v>1599</v>
      </c>
      <c r="Q87" s="247">
        <v>22.37</v>
      </c>
      <c r="R87" s="244"/>
      <c r="S87" s="244"/>
      <c r="T87" s="244"/>
      <c r="U87" s="244"/>
      <c r="V87" s="244"/>
      <c r="W87" s="244"/>
    </row>
    <row r="88" spans="1:23">
      <c r="A88" s="226" t="s">
        <v>1330</v>
      </c>
      <c r="B88" s="227" t="s">
        <v>1596</v>
      </c>
      <c r="C88" s="211">
        <v>10.79</v>
      </c>
      <c r="D88" s="227" t="s">
        <v>1551</v>
      </c>
      <c r="E88" s="211">
        <v>11.86</v>
      </c>
      <c r="F88" s="213" t="s">
        <v>1597</v>
      </c>
      <c r="G88" s="211">
        <v>29.11</v>
      </c>
      <c r="H88" s="240"/>
      <c r="I88" s="228"/>
      <c r="J88" s="229" t="s">
        <v>1553</v>
      </c>
      <c r="K88" s="211">
        <v>5.39</v>
      </c>
      <c r="L88" s="227" t="s">
        <v>1554</v>
      </c>
      <c r="M88" s="211">
        <v>5.39</v>
      </c>
      <c r="N88" s="229" t="s">
        <v>1598</v>
      </c>
      <c r="O88" s="211">
        <v>11.86</v>
      </c>
      <c r="P88" s="230" t="s">
        <v>1599</v>
      </c>
      <c r="Q88" s="247">
        <v>22.37</v>
      </c>
      <c r="R88" s="244"/>
      <c r="S88" s="244"/>
      <c r="T88" s="244"/>
      <c r="U88" s="244"/>
      <c r="V88" s="244"/>
      <c r="W88" s="244"/>
    </row>
    <row r="89" spans="1:23">
      <c r="A89" s="226" t="s">
        <v>1330</v>
      </c>
      <c r="B89" s="227" t="s">
        <v>1596</v>
      </c>
      <c r="C89" s="211">
        <v>10.79</v>
      </c>
      <c r="D89" s="227" t="s">
        <v>1551</v>
      </c>
      <c r="E89" s="211">
        <v>11.86</v>
      </c>
      <c r="F89" s="213" t="s">
        <v>1597</v>
      </c>
      <c r="G89" s="211">
        <v>29.11</v>
      </c>
      <c r="H89" s="240"/>
      <c r="I89" s="228"/>
      <c r="J89" s="229" t="s">
        <v>1553</v>
      </c>
      <c r="K89" s="211">
        <v>5.39</v>
      </c>
      <c r="L89" s="227" t="s">
        <v>1554</v>
      </c>
      <c r="M89" s="211">
        <v>5.39</v>
      </c>
      <c r="N89" s="229" t="s">
        <v>1598</v>
      </c>
      <c r="O89" s="211">
        <v>11.86</v>
      </c>
      <c r="P89" s="230" t="s">
        <v>1599</v>
      </c>
      <c r="Q89" s="247">
        <v>22.37</v>
      </c>
      <c r="R89" s="244"/>
      <c r="S89" s="244"/>
      <c r="T89" s="244"/>
      <c r="U89" s="244"/>
      <c r="V89" s="244"/>
      <c r="W89" s="244"/>
    </row>
    <row r="90" spans="1:23">
      <c r="A90" s="226" t="s">
        <v>1330</v>
      </c>
      <c r="B90" s="227" t="s">
        <v>1596</v>
      </c>
      <c r="C90" s="211">
        <v>10.79</v>
      </c>
      <c r="D90" s="227" t="s">
        <v>1551</v>
      </c>
      <c r="E90" s="211">
        <v>11.86</v>
      </c>
      <c r="F90" s="213" t="s">
        <v>1597</v>
      </c>
      <c r="G90" s="211">
        <v>29.11</v>
      </c>
      <c r="H90" s="240"/>
      <c r="I90" s="228"/>
      <c r="J90" s="229" t="s">
        <v>1553</v>
      </c>
      <c r="K90" s="211">
        <v>5.39</v>
      </c>
      <c r="L90" s="227" t="s">
        <v>1554</v>
      </c>
      <c r="M90" s="211">
        <v>5.39</v>
      </c>
      <c r="N90" s="229" t="s">
        <v>1598</v>
      </c>
      <c r="O90" s="211">
        <v>11.86</v>
      </c>
      <c r="P90" s="230" t="s">
        <v>1599</v>
      </c>
      <c r="Q90" s="247">
        <v>22.37</v>
      </c>
      <c r="R90" s="244"/>
      <c r="S90" s="244"/>
      <c r="T90" s="244"/>
      <c r="U90" s="244"/>
      <c r="V90" s="244"/>
      <c r="W90" s="244"/>
    </row>
    <row r="91" spans="1:23">
      <c r="A91" s="226" t="s">
        <v>1330</v>
      </c>
      <c r="B91" s="227" t="s">
        <v>1596</v>
      </c>
      <c r="C91" s="211">
        <v>10.79</v>
      </c>
      <c r="D91" s="227" t="s">
        <v>1551</v>
      </c>
      <c r="E91" s="211">
        <v>11.86</v>
      </c>
      <c r="F91" s="213" t="s">
        <v>1597</v>
      </c>
      <c r="G91" s="211">
        <v>29.11</v>
      </c>
      <c r="H91" s="240"/>
      <c r="I91" s="228"/>
      <c r="J91" s="229" t="s">
        <v>1553</v>
      </c>
      <c r="K91" s="211">
        <v>5.39</v>
      </c>
      <c r="L91" s="227" t="s">
        <v>1554</v>
      </c>
      <c r="M91" s="211">
        <v>5.39</v>
      </c>
      <c r="N91" s="229" t="s">
        <v>1598</v>
      </c>
      <c r="O91" s="211">
        <v>11.86</v>
      </c>
      <c r="P91" s="230" t="s">
        <v>1599</v>
      </c>
      <c r="Q91" s="247">
        <v>22.37</v>
      </c>
      <c r="R91" s="244"/>
      <c r="S91" s="244"/>
      <c r="T91" s="244"/>
      <c r="U91" s="244"/>
      <c r="V91" s="244"/>
      <c r="W91" s="244"/>
    </row>
    <row r="92" spans="1:23">
      <c r="A92" s="232" t="s">
        <v>1600</v>
      </c>
      <c r="B92" s="233" t="s">
        <v>1630</v>
      </c>
      <c r="C92" s="263">
        <f>30.6</f>
        <v>30.6</v>
      </c>
      <c r="D92" s="233" t="s">
        <v>1544</v>
      </c>
      <c r="E92" s="237">
        <f>5.82</f>
        <v>5.82</v>
      </c>
      <c r="F92" s="264" t="s">
        <v>1545</v>
      </c>
      <c r="G92" s="235">
        <f>17.96</f>
        <v>17.96</v>
      </c>
      <c r="H92" s="265" t="s">
        <v>1631</v>
      </c>
      <c r="I92" s="237">
        <f>(1.2+1+1+0.5)+E92</f>
        <v>9.52</v>
      </c>
      <c r="J92" s="234" t="s">
        <v>1546</v>
      </c>
      <c r="K92" s="237">
        <f>23.7</f>
        <v>23.7</v>
      </c>
      <c r="L92" s="234" t="s">
        <v>1547</v>
      </c>
      <c r="M92" s="237">
        <f>11.86</f>
        <v>11.86</v>
      </c>
      <c r="N92" s="233" t="s">
        <v>1632</v>
      </c>
      <c r="O92" s="266">
        <f>19.95</f>
        <v>19.95</v>
      </c>
      <c r="P92" s="147" t="s">
        <v>1549</v>
      </c>
      <c r="Q92" s="147">
        <f>50.41</f>
        <v>50.41</v>
      </c>
    </row>
    <row r="93" spans="1:23">
      <c r="A93" s="232" t="s">
        <v>1600</v>
      </c>
      <c r="B93" s="233" t="s">
        <v>1630</v>
      </c>
      <c r="C93" s="263">
        <f t="shared" ref="C93:C99" si="0">30.6</f>
        <v>30.6</v>
      </c>
      <c r="D93" s="233" t="s">
        <v>1544</v>
      </c>
      <c r="E93" s="237">
        <f t="shared" ref="E93:E99" si="1">5.82</f>
        <v>5.82</v>
      </c>
      <c r="F93" s="264" t="s">
        <v>1545</v>
      </c>
      <c r="G93" s="235">
        <f t="shared" ref="G93:G99" si="2">17.96</f>
        <v>17.96</v>
      </c>
      <c r="H93" s="265" t="s">
        <v>1631</v>
      </c>
      <c r="I93" s="237">
        <f t="shared" ref="I93:I99" si="3">(1.2+1+1+0.5)+E93</f>
        <v>9.52</v>
      </c>
      <c r="J93" s="234" t="s">
        <v>1546</v>
      </c>
      <c r="K93" s="237">
        <f t="shared" ref="K93:K99" si="4">23.7</f>
        <v>23.7</v>
      </c>
      <c r="L93" s="234" t="s">
        <v>1547</v>
      </c>
      <c r="M93" s="237">
        <f t="shared" ref="M93:M99" si="5">11.86</f>
        <v>11.86</v>
      </c>
      <c r="N93" s="233" t="s">
        <v>1632</v>
      </c>
      <c r="O93" s="266">
        <f t="shared" ref="O93:O99" si="6">19.95</f>
        <v>19.95</v>
      </c>
      <c r="P93" s="147" t="s">
        <v>1549</v>
      </c>
      <c r="Q93" s="147">
        <f t="shared" ref="Q93:Q99" si="7">50.41</f>
        <v>50.41</v>
      </c>
    </row>
    <row r="94" spans="1:23">
      <c r="A94" s="232" t="s">
        <v>1600</v>
      </c>
      <c r="B94" s="233" t="s">
        <v>1630</v>
      </c>
      <c r="C94" s="263">
        <f t="shared" si="0"/>
        <v>30.6</v>
      </c>
      <c r="D94" s="233" t="s">
        <v>1544</v>
      </c>
      <c r="E94" s="237">
        <f t="shared" si="1"/>
        <v>5.82</v>
      </c>
      <c r="F94" s="264" t="s">
        <v>1545</v>
      </c>
      <c r="G94" s="235">
        <f t="shared" si="2"/>
        <v>17.96</v>
      </c>
      <c r="H94" s="265" t="s">
        <v>1631</v>
      </c>
      <c r="I94" s="237">
        <f t="shared" si="3"/>
        <v>9.52</v>
      </c>
      <c r="J94" s="234" t="s">
        <v>1546</v>
      </c>
      <c r="K94" s="237">
        <f t="shared" si="4"/>
        <v>23.7</v>
      </c>
      <c r="L94" s="234" t="s">
        <v>1547</v>
      </c>
      <c r="M94" s="237">
        <f t="shared" si="5"/>
        <v>11.86</v>
      </c>
      <c r="N94" s="233" t="s">
        <v>1632</v>
      </c>
      <c r="O94" s="266">
        <f t="shared" si="6"/>
        <v>19.95</v>
      </c>
      <c r="P94" s="147" t="s">
        <v>1549</v>
      </c>
      <c r="Q94" s="147">
        <f t="shared" si="7"/>
        <v>50.41</v>
      </c>
    </row>
    <row r="95" spans="1:23">
      <c r="A95" s="232" t="s">
        <v>1600</v>
      </c>
      <c r="B95" s="233" t="s">
        <v>1630</v>
      </c>
      <c r="C95" s="263">
        <f t="shared" si="0"/>
        <v>30.6</v>
      </c>
      <c r="D95" s="233" t="s">
        <v>1544</v>
      </c>
      <c r="E95" s="237">
        <f t="shared" si="1"/>
        <v>5.82</v>
      </c>
      <c r="F95" s="264" t="s">
        <v>1545</v>
      </c>
      <c r="G95" s="235">
        <f t="shared" si="2"/>
        <v>17.96</v>
      </c>
      <c r="H95" s="265" t="s">
        <v>1631</v>
      </c>
      <c r="I95" s="237">
        <f t="shared" si="3"/>
        <v>9.52</v>
      </c>
      <c r="J95" s="234" t="s">
        <v>1546</v>
      </c>
      <c r="K95" s="237">
        <f t="shared" si="4"/>
        <v>23.7</v>
      </c>
      <c r="L95" s="234" t="s">
        <v>1547</v>
      </c>
      <c r="M95" s="237">
        <f t="shared" si="5"/>
        <v>11.86</v>
      </c>
      <c r="N95" s="233" t="s">
        <v>1632</v>
      </c>
      <c r="O95" s="266">
        <f t="shared" si="6"/>
        <v>19.95</v>
      </c>
      <c r="P95" s="147" t="s">
        <v>1549</v>
      </c>
      <c r="Q95" s="147">
        <f t="shared" si="7"/>
        <v>50.41</v>
      </c>
    </row>
    <row r="96" spans="1:23">
      <c r="A96" s="232" t="s">
        <v>1600</v>
      </c>
      <c r="B96" s="233" t="s">
        <v>1630</v>
      </c>
      <c r="C96" s="263">
        <f t="shared" si="0"/>
        <v>30.6</v>
      </c>
      <c r="D96" s="233" t="s">
        <v>1544</v>
      </c>
      <c r="E96" s="237">
        <f t="shared" si="1"/>
        <v>5.82</v>
      </c>
      <c r="F96" s="264" t="s">
        <v>1545</v>
      </c>
      <c r="G96" s="235">
        <f t="shared" si="2"/>
        <v>17.96</v>
      </c>
      <c r="H96" s="265" t="s">
        <v>1631</v>
      </c>
      <c r="I96" s="237">
        <f t="shared" si="3"/>
        <v>9.52</v>
      </c>
      <c r="J96" s="234" t="s">
        <v>1546</v>
      </c>
      <c r="K96" s="237">
        <f t="shared" si="4"/>
        <v>23.7</v>
      </c>
      <c r="L96" s="234" t="s">
        <v>1547</v>
      </c>
      <c r="M96" s="237">
        <f t="shared" si="5"/>
        <v>11.86</v>
      </c>
      <c r="N96" s="233" t="s">
        <v>1632</v>
      </c>
      <c r="O96" s="266">
        <f t="shared" si="6"/>
        <v>19.95</v>
      </c>
      <c r="P96" s="147" t="s">
        <v>1549</v>
      </c>
      <c r="Q96" s="147">
        <f t="shared" si="7"/>
        <v>50.41</v>
      </c>
    </row>
    <row r="97" spans="1:17">
      <c r="A97" s="232" t="s">
        <v>1600</v>
      </c>
      <c r="B97" s="233" t="s">
        <v>1630</v>
      </c>
      <c r="C97" s="263">
        <f t="shared" si="0"/>
        <v>30.6</v>
      </c>
      <c r="D97" s="233" t="s">
        <v>1544</v>
      </c>
      <c r="E97" s="237">
        <f t="shared" si="1"/>
        <v>5.82</v>
      </c>
      <c r="F97" s="264" t="s">
        <v>1545</v>
      </c>
      <c r="G97" s="235">
        <f t="shared" si="2"/>
        <v>17.96</v>
      </c>
      <c r="H97" s="265" t="s">
        <v>1631</v>
      </c>
      <c r="I97" s="237">
        <f t="shared" si="3"/>
        <v>9.52</v>
      </c>
      <c r="J97" s="234" t="s">
        <v>1546</v>
      </c>
      <c r="K97" s="237">
        <f t="shared" si="4"/>
        <v>23.7</v>
      </c>
      <c r="L97" s="234" t="s">
        <v>1547</v>
      </c>
      <c r="M97" s="237">
        <f t="shared" si="5"/>
        <v>11.86</v>
      </c>
      <c r="N97" s="233" t="s">
        <v>1632</v>
      </c>
      <c r="O97" s="266">
        <f t="shared" si="6"/>
        <v>19.95</v>
      </c>
      <c r="P97" s="147" t="s">
        <v>1549</v>
      </c>
      <c r="Q97" s="147">
        <f t="shared" si="7"/>
        <v>50.41</v>
      </c>
    </row>
    <row r="98" spans="1:17">
      <c r="A98" s="232" t="s">
        <v>1600</v>
      </c>
      <c r="B98" s="233" t="s">
        <v>1630</v>
      </c>
      <c r="C98" s="263">
        <f t="shared" si="0"/>
        <v>30.6</v>
      </c>
      <c r="D98" s="233" t="s">
        <v>1544</v>
      </c>
      <c r="E98" s="237">
        <f t="shared" si="1"/>
        <v>5.82</v>
      </c>
      <c r="F98" s="264" t="s">
        <v>1545</v>
      </c>
      <c r="G98" s="235">
        <f t="shared" si="2"/>
        <v>17.96</v>
      </c>
      <c r="H98" s="265" t="s">
        <v>1631</v>
      </c>
      <c r="I98" s="237">
        <f t="shared" si="3"/>
        <v>9.52</v>
      </c>
      <c r="J98" s="234" t="s">
        <v>1546</v>
      </c>
      <c r="K98" s="237">
        <f t="shared" si="4"/>
        <v>23.7</v>
      </c>
      <c r="L98" s="234" t="s">
        <v>1547</v>
      </c>
      <c r="M98" s="237">
        <f t="shared" si="5"/>
        <v>11.86</v>
      </c>
      <c r="N98" s="233" t="s">
        <v>1632</v>
      </c>
      <c r="O98" s="266">
        <f t="shared" si="6"/>
        <v>19.95</v>
      </c>
      <c r="P98" s="147" t="s">
        <v>1549</v>
      </c>
      <c r="Q98" s="147">
        <f t="shared" si="7"/>
        <v>50.41</v>
      </c>
    </row>
    <row r="99" spans="1:17">
      <c r="A99" s="232" t="s">
        <v>1600</v>
      </c>
      <c r="B99" s="233" t="s">
        <v>1630</v>
      </c>
      <c r="C99" s="263">
        <f t="shared" si="0"/>
        <v>30.6</v>
      </c>
      <c r="D99" s="233" t="s">
        <v>1544</v>
      </c>
      <c r="E99" s="237">
        <f t="shared" si="1"/>
        <v>5.82</v>
      </c>
      <c r="F99" s="264" t="s">
        <v>1545</v>
      </c>
      <c r="G99" s="235">
        <f t="shared" si="2"/>
        <v>17.96</v>
      </c>
      <c r="H99" s="265" t="s">
        <v>1631</v>
      </c>
      <c r="I99" s="237">
        <f t="shared" si="3"/>
        <v>9.52</v>
      </c>
      <c r="J99" s="234" t="s">
        <v>1546</v>
      </c>
      <c r="K99" s="237">
        <f t="shared" si="4"/>
        <v>23.7</v>
      </c>
      <c r="L99" s="234" t="s">
        <v>1547</v>
      </c>
      <c r="M99" s="237">
        <f t="shared" si="5"/>
        <v>11.86</v>
      </c>
      <c r="N99" s="233" t="s">
        <v>1632</v>
      </c>
      <c r="O99" s="266">
        <f t="shared" si="6"/>
        <v>19.95</v>
      </c>
      <c r="P99" s="147" t="s">
        <v>1549</v>
      </c>
      <c r="Q99" s="147">
        <f t="shared" si="7"/>
        <v>50.41</v>
      </c>
    </row>
  </sheetData>
  <mergeCells count="1">
    <mergeCell ref="B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A478-5EFD-4246-9930-C15BCB7ED0A6}">
  <sheetPr codeName="List10"/>
  <dimension ref="A2:M21"/>
  <sheetViews>
    <sheetView topLeftCell="A4" zoomScaleSheetLayoutView="140" workbookViewId="0">
      <selection activeCell="A9" sqref="A9:F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1329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+(A9*0.001)*(DANE!C68+DANE!M68)+DANE!E68</f>
        <v>9.49</v>
      </c>
      <c r="C9" s="196">
        <f>+(A9*0.001)*(DANE!C68+DANE!O68)+DANE!E68</f>
        <v>9.49</v>
      </c>
      <c r="D9" s="196" t="e">
        <f>+(A9*0.001)*(DANE!C68+DANE!K68+DANE!M68)+DANE!E68</f>
        <v>#VALUE!</v>
      </c>
      <c r="E9" s="196" t="e">
        <f>+(A9*0.001)*(DANE!C68+DANE!K68+DANE!O68)+DANE!E68</f>
        <v>#VALUE!</v>
      </c>
      <c r="F9" s="196">
        <f>+(A9*0.001)*(DANE!C68+DANE!Q68)+DANE!E68</f>
        <v>9.49</v>
      </c>
      <c r="G9" s="196" t="e">
        <f>+(A9*0.001)*(DANE!C68+DANE!K68+DANE!Q68)+DANE!E68</f>
        <v>#VALUE!</v>
      </c>
      <c r="J9" s="176"/>
    </row>
    <row r="10" spans="1:13" ht="15">
      <c r="A10" s="177">
        <f>Vypocet_ceny!H4</f>
        <v>0</v>
      </c>
      <c r="B10" s="196">
        <f>+(A10*0.001)*(DANE!C69+DANE!M69)+DANE!E69</f>
        <v>9.49</v>
      </c>
      <c r="C10" s="196">
        <f>+(A10*0.001)*(DANE!C69+DANE!O69)+DANE!E69</f>
        <v>9.49</v>
      </c>
      <c r="D10" s="196" t="e">
        <f>+(A10*0.001)*(DANE!C69+DANE!K69+DANE!M69)+DANE!E69</f>
        <v>#VALUE!</v>
      </c>
      <c r="E10" s="196" t="e">
        <f>+(A10*0.001)*(DANE!C69+DANE!K69+DANE!O69)+DANE!E69</f>
        <v>#VALUE!</v>
      </c>
      <c r="F10" s="196">
        <f>+(A10*0.001)*(DANE!C69+DANE!Q69)+DANE!E69</f>
        <v>9.49</v>
      </c>
      <c r="G10" s="196" t="e">
        <f>+(A10*0.001)*(DANE!C69+DANE!K69+DANE!Q69)+DANE!E69</f>
        <v>#VALUE!</v>
      </c>
    </row>
    <row r="11" spans="1:13" ht="15">
      <c r="A11" s="177">
        <f>Vypocet_ceny!H5</f>
        <v>0</v>
      </c>
      <c r="B11" s="196">
        <f>+(A11*0.001)*(DANE!C70+DANE!M70)+DANE!E70</f>
        <v>9.49</v>
      </c>
      <c r="C11" s="196">
        <f>+(A11*0.001)*(DANE!C70+DANE!O70)+DANE!E70</f>
        <v>9.49</v>
      </c>
      <c r="D11" s="196" t="e">
        <f>+(A11*0.001)*(DANE!C70+DANE!K70+DANE!M70)+DANE!E70</f>
        <v>#VALUE!</v>
      </c>
      <c r="E11" s="196" t="e">
        <f>+(A11*0.001)*(DANE!C70+DANE!K70+DANE!O70)+DANE!E70</f>
        <v>#VALUE!</v>
      </c>
      <c r="F11" s="196">
        <f>+(A11*0.001)*(DANE!C70+DANE!Q70)+DANE!E70</f>
        <v>9.49</v>
      </c>
      <c r="G11" s="196" t="e">
        <f>+(A11*0.001)*(DANE!C70+DANE!K70+DANE!Q70)+DANE!E70</f>
        <v>#VALUE!</v>
      </c>
    </row>
    <row r="12" spans="1:13" ht="15">
      <c r="A12" s="177">
        <f>Vypocet_ceny!H6</f>
        <v>0</v>
      </c>
      <c r="B12" s="196">
        <f>+(A12*0.001)*(DANE!C71+DANE!M71)+DANE!E71</f>
        <v>9.49</v>
      </c>
      <c r="C12" s="196">
        <f>+(A12*0.001)*(DANE!C71+DANE!O71)+DANE!E71</f>
        <v>9.49</v>
      </c>
      <c r="D12" s="196" t="e">
        <f>+(A12*0.001)*(DANE!C71+DANE!K71+DANE!M71)+DANE!E71</f>
        <v>#VALUE!</v>
      </c>
      <c r="E12" s="196" t="e">
        <f>+(A12*0.001)*(DANE!C71+DANE!K71+DANE!O71)+DANE!E71</f>
        <v>#VALUE!</v>
      </c>
      <c r="F12" s="196">
        <f>+(A12*0.001)*(DANE!C71+DANE!Q71)+DANE!E71</f>
        <v>9.49</v>
      </c>
      <c r="G12" s="196" t="e">
        <f>+(A12*0.001)*(DANE!C71+DANE!K71+DANE!Q71)+DANE!E71</f>
        <v>#VALUE!</v>
      </c>
    </row>
    <row r="13" spans="1:13" ht="15">
      <c r="A13" s="177">
        <f>Vypocet_ceny!H7</f>
        <v>0</v>
      </c>
      <c r="B13" s="196">
        <f>+(A13*0.001)*(DANE!C72+DANE!M72)+DANE!E72</f>
        <v>9.49</v>
      </c>
      <c r="C13" s="196">
        <f>+(A13*0.001)*(DANE!C72+DANE!O72)+DANE!E72</f>
        <v>9.49</v>
      </c>
      <c r="D13" s="196" t="e">
        <f>+(A13*0.001)*(DANE!C72+DANE!K72+DANE!M72)+DANE!E72</f>
        <v>#VALUE!</v>
      </c>
      <c r="E13" s="196" t="e">
        <f>+(A13*0.001)*(DANE!C72+DANE!K72+DANE!O72)+DANE!E72</f>
        <v>#VALUE!</v>
      </c>
      <c r="F13" s="196">
        <f>+(A13*0.001)*(DANE!C72+DANE!Q72)+DANE!E72</f>
        <v>9.49</v>
      </c>
      <c r="G13" s="196" t="e">
        <f>+(A13*0.001)*(DANE!C72+DANE!K72+DANE!Q72)+DANE!E72</f>
        <v>#VALUE!</v>
      </c>
    </row>
    <row r="14" spans="1:13" ht="15">
      <c r="A14" s="177">
        <f>Vypocet_ceny!H8</f>
        <v>0</v>
      </c>
      <c r="B14" s="196">
        <f>+(A14*0.001)*(DANE!C73+DANE!M73)+DANE!E73</f>
        <v>9.49</v>
      </c>
      <c r="C14" s="196">
        <f>+(A14*0.001)*(DANE!C73+DANE!O73)+DANE!E73</f>
        <v>9.49</v>
      </c>
      <c r="D14" s="196" t="e">
        <f>+(A14*0.001)*(DANE!C73+DANE!K73+DANE!M73)+DANE!E73</f>
        <v>#VALUE!</v>
      </c>
      <c r="E14" s="196" t="e">
        <f>+(A14*0.001)*(DANE!C73+DANE!K73+DANE!O73)+DANE!E73</f>
        <v>#VALUE!</v>
      </c>
      <c r="F14" s="196">
        <f>+(A14*0.001)*(DANE!C73+DANE!Q73)+DANE!E73</f>
        <v>9.49</v>
      </c>
      <c r="G14" s="196" t="e">
        <f>+(A14*0.001)*(DANE!C73+DANE!K73+DANE!Q73)+DANE!E73</f>
        <v>#VALUE!</v>
      </c>
    </row>
    <row r="15" spans="1:13" ht="15">
      <c r="A15" s="177">
        <f>Vypocet_ceny!H9</f>
        <v>0</v>
      </c>
      <c r="B15" s="196">
        <f>+(A15*0.001)*(DANE!C74+DANE!M74)+DANE!E74</f>
        <v>9.49</v>
      </c>
      <c r="C15" s="196">
        <f>+(A15*0.001)*(DANE!C74+DANE!O74)+DANE!E74</f>
        <v>9.49</v>
      </c>
      <c r="D15" s="196" t="e">
        <f>+(A15*0.001)*(DANE!C74+DANE!K74+DANE!M74)+DANE!E74</f>
        <v>#VALUE!</v>
      </c>
      <c r="E15" s="196" t="e">
        <f>+(A15*0.001)*(DANE!C74+DANE!K74+DANE!O74)+DANE!E74</f>
        <v>#VALUE!</v>
      </c>
      <c r="F15" s="196">
        <f>+(A15*0.001)*(DANE!C74+DANE!Q74)+DANE!E74</f>
        <v>9.49</v>
      </c>
      <c r="G15" s="196" t="e">
        <f>+(A15*0.001)*(DANE!C74+DANE!K74+DANE!Q74)+DANE!E74</f>
        <v>#VALUE!</v>
      </c>
    </row>
    <row r="16" spans="1:13" ht="15">
      <c r="A16" s="177">
        <f>Vypocet_ceny!H10</f>
        <v>0</v>
      </c>
      <c r="B16" s="196">
        <f>+(A16*0.001)*(DANE!C75+DANE!M75)+DANE!E75</f>
        <v>9.49</v>
      </c>
      <c r="C16" s="196">
        <f>+(A16*0.001)*(DANE!C75+DANE!O75)+DANE!E75</f>
        <v>9.49</v>
      </c>
      <c r="D16" s="196" t="e">
        <f>+(A16*0.001)*(DANE!C75+DANE!K75+DANE!M75)+DANE!E75</f>
        <v>#VALUE!</v>
      </c>
      <c r="E16" s="196" t="e">
        <f>+(A16*0.001)*(DANE!C75+DANE!K75+DANE!O75)+DANE!E75</f>
        <v>#VALUE!</v>
      </c>
      <c r="F16" s="196">
        <f>+(A16*0.001)*(DANE!C75+DANE!Q75)+DANE!E75</f>
        <v>9.49</v>
      </c>
      <c r="G16" s="196" t="e">
        <f>+(A16*0.001)*(DANE!C75+DANE!K75+DANE!Q75)+DANE!E75</f>
        <v>#VALUE!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26DD-0A69-4090-83CC-676B1F19AE07}">
  <sheetPr codeName="List11"/>
  <dimension ref="A2:M21"/>
  <sheetViews>
    <sheetView zoomScaleSheetLayoutView="130" workbookViewId="0">
      <selection activeCell="D14" sqref="D14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1473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+(A9*0.001)*(DANE!C44+DANE!M44)+DANE!E44</f>
        <v>11.86</v>
      </c>
      <c r="C9" s="196"/>
      <c r="D9" s="196"/>
      <c r="E9" s="196"/>
      <c r="F9" s="196"/>
      <c r="G9" s="196"/>
      <c r="J9" s="176"/>
    </row>
    <row r="10" spans="1:13" ht="15">
      <c r="A10" s="177">
        <f>Vypocet_ceny!H4</f>
        <v>0</v>
      </c>
      <c r="B10" s="196">
        <f>+(A10*0.001)*(DANE!C45+DANE!M45)+DANE!E45</f>
        <v>11.86</v>
      </c>
      <c r="C10" s="196"/>
      <c r="D10" s="196"/>
      <c r="E10" s="196"/>
      <c r="F10" s="196"/>
      <c r="G10" s="196"/>
    </row>
    <row r="11" spans="1:13" ht="15">
      <c r="A11" s="177">
        <f>Vypocet_ceny!H5</f>
        <v>0</v>
      </c>
      <c r="B11" s="196">
        <f>+(A11*0.001)*(DANE!C46+DANE!M46)+DANE!E46</f>
        <v>11.86</v>
      </c>
      <c r="C11" s="196"/>
      <c r="D11" s="196"/>
      <c r="E11" s="196"/>
      <c r="F11" s="196"/>
      <c r="G11" s="196"/>
    </row>
    <row r="12" spans="1:13" ht="15">
      <c r="A12" s="177">
        <f>Vypocet_ceny!H6</f>
        <v>0</v>
      </c>
      <c r="B12" s="196">
        <f>+(A12*0.001)*(DANE!C47+DANE!M47)+DANE!E47</f>
        <v>11.86</v>
      </c>
      <c r="C12" s="196"/>
      <c r="D12" s="196"/>
      <c r="E12" s="196"/>
      <c r="F12" s="196"/>
      <c r="G12" s="196"/>
    </row>
    <row r="13" spans="1:13" ht="15">
      <c r="A13" s="177">
        <f>Vypocet_ceny!H7</f>
        <v>0</v>
      </c>
      <c r="B13" s="196">
        <f>+(A13*0.001)*(DANE!C48+DANE!M48)+DANE!E48</f>
        <v>11.86</v>
      </c>
      <c r="C13" s="196"/>
      <c r="D13" s="196"/>
      <c r="E13" s="196"/>
      <c r="F13" s="196"/>
      <c r="G13" s="196"/>
    </row>
    <row r="14" spans="1:13" ht="15">
      <c r="A14" s="177">
        <f>Vypocet_ceny!H8</f>
        <v>0</v>
      </c>
      <c r="B14" s="196">
        <f>+(A14*0.001)*(DANE!C49+DANE!M49)+DANE!E49</f>
        <v>11.86</v>
      </c>
      <c r="C14" s="196"/>
      <c r="D14" s="196"/>
      <c r="E14" s="196"/>
      <c r="F14" s="196"/>
      <c r="G14" s="196"/>
    </row>
    <row r="15" spans="1:13" ht="15">
      <c r="A15" s="177">
        <f>Vypocet_ceny!H9</f>
        <v>0</v>
      </c>
      <c r="B15" s="196">
        <f>+(A15*0.001)*(DANE!C50+DANE!M50)+DANE!E50</f>
        <v>11.86</v>
      </c>
      <c r="C15" s="196"/>
      <c r="D15" s="196"/>
      <c r="E15" s="196"/>
      <c r="F15" s="196"/>
      <c r="G15" s="196"/>
    </row>
    <row r="16" spans="1:13" ht="15">
      <c r="A16" s="177">
        <f>Vypocet_ceny!H10</f>
        <v>0</v>
      </c>
      <c r="B16" s="196">
        <f>+(A16*0.001)*(DANE!C51+DANE!M51)+DANE!E51</f>
        <v>11.86</v>
      </c>
      <c r="C16" s="196"/>
      <c r="D16" s="196"/>
      <c r="E16" s="196"/>
      <c r="F16" s="196"/>
      <c r="G16" s="196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 r:id="rId1"/>
  <headerFooter alignWithMargins="0">
    <oddFooter>&amp;C&amp;F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F69-1A3F-4951-A43C-570C87A60ABC}">
  <sheetPr codeName="List12"/>
  <dimension ref="A2:M21"/>
  <sheetViews>
    <sheetView zoomScaleSheetLayoutView="140" workbookViewId="0">
      <selection activeCell="E16" sqref="E16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1328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+(A9*0.001)*(DANE!C52+DANE!M52)+DANE!E52</f>
        <v>11.86</v>
      </c>
      <c r="C9" s="196">
        <f>+(A9*0.001)*(DANE!C52+DANE!O52)+DANE!E52</f>
        <v>11.86</v>
      </c>
      <c r="D9" s="196">
        <f>+(A9*0.001)*(DANE!C52+DANE!K52+DANE!M52)+DANE!E52</f>
        <v>11.86</v>
      </c>
      <c r="E9" s="196">
        <f>+(A9*0.001)*(DANE!C52+DANE!K52+DANE!O52)+DANE!E52</f>
        <v>11.86</v>
      </c>
      <c r="F9" s="196">
        <f>+(A9*0.001)*(DANE!C52+DANE!Q52)+DANE!E52</f>
        <v>11.86</v>
      </c>
      <c r="G9" s="196">
        <f>+(A9*0.001)*(DANE!C52+DANE!K52+DANE!Q52)+DANE!E52</f>
        <v>11.86</v>
      </c>
      <c r="J9" s="176"/>
    </row>
    <row r="10" spans="1:13" ht="15">
      <c r="A10" s="177">
        <f>Vypocet_ceny!H4</f>
        <v>0</v>
      </c>
      <c r="B10" s="196">
        <f>+(A10*0.001)*(DANE!C53+DANE!M53)+DANE!E53</f>
        <v>11.86</v>
      </c>
      <c r="C10" s="196">
        <f>+(A10*0.001)*(DANE!C53+DANE!O53)+DANE!E53</f>
        <v>11.86</v>
      </c>
      <c r="D10" s="196">
        <f>+(A10*0.001)*(DANE!C53+DANE!K53+DANE!M53)+DANE!E53</f>
        <v>11.86</v>
      </c>
      <c r="E10" s="196">
        <f>+(A10*0.001)*(DANE!C53+DANE!K53+DANE!O53)+DANE!E53</f>
        <v>11.86</v>
      </c>
      <c r="F10" s="196">
        <f>+(A10*0.001)*(DANE!C53+DANE!Q53)+DANE!E53</f>
        <v>11.86</v>
      </c>
      <c r="G10" s="196">
        <f>+(A10*0.001)*(DANE!C53+DANE!K53+DANE!Q53)+DANE!E53</f>
        <v>11.86</v>
      </c>
    </row>
    <row r="11" spans="1:13" ht="15">
      <c r="A11" s="177">
        <f>Vypocet_ceny!H5</f>
        <v>0</v>
      </c>
      <c r="B11" s="196">
        <f>+(A11*0.001)*(DANE!C54+DANE!M54)+DANE!E54</f>
        <v>11.86</v>
      </c>
      <c r="C11" s="196">
        <f>+(A11*0.001)*(DANE!C54+DANE!O54)+DANE!E54</f>
        <v>11.86</v>
      </c>
      <c r="D11" s="196">
        <f>+(A11*0.001)*(DANE!C54+DANE!K54+DANE!M54)+DANE!E54</f>
        <v>11.86</v>
      </c>
      <c r="E11" s="196">
        <f>+(A11*0.001)*(DANE!C54+DANE!K54+DANE!O54)+DANE!E54</f>
        <v>11.86</v>
      </c>
      <c r="F11" s="196">
        <f>+(A11*0.001)*(DANE!C54+DANE!Q54)+DANE!E54</f>
        <v>11.86</v>
      </c>
      <c r="G11" s="196">
        <f>+(A11*0.001)*(DANE!C54+DANE!K54+DANE!Q54)+DANE!E54</f>
        <v>11.86</v>
      </c>
    </row>
    <row r="12" spans="1:13" ht="15">
      <c r="A12" s="177">
        <f>Vypocet_ceny!H6</f>
        <v>0</v>
      </c>
      <c r="B12" s="196">
        <f>+(A12*0.001)*(DANE!C55+DANE!M55)+DANE!E55</f>
        <v>11.86</v>
      </c>
      <c r="C12" s="196">
        <f>+(A12*0.001)*(DANE!C55+DANE!O55)+DANE!E55</f>
        <v>11.86</v>
      </c>
      <c r="D12" s="196">
        <f>+(A12*0.001)*(DANE!C55+DANE!K55+DANE!M55)+DANE!E55</f>
        <v>11.86</v>
      </c>
      <c r="E12" s="196">
        <f>+(A12*0.001)*(DANE!C55+DANE!K55+DANE!O55)+DANE!E55</f>
        <v>11.86</v>
      </c>
      <c r="F12" s="196">
        <f>+(A12*0.001)*(DANE!C55+DANE!Q55)+DANE!E55</f>
        <v>11.86</v>
      </c>
      <c r="G12" s="196">
        <f>+(A12*0.001)*(DANE!C55+DANE!K55+DANE!Q55)+DANE!E55</f>
        <v>11.86</v>
      </c>
    </row>
    <row r="13" spans="1:13" ht="15">
      <c r="A13" s="177">
        <f>Vypocet_ceny!H7</f>
        <v>0</v>
      </c>
      <c r="B13" s="196">
        <f>+(A13*0.001)*(DANE!C56+DANE!M56)+DANE!E56</f>
        <v>11.86</v>
      </c>
      <c r="C13" s="196">
        <f>+(A13*0.001)*(DANE!C56+DANE!O56)+DANE!E56</f>
        <v>11.86</v>
      </c>
      <c r="D13" s="196">
        <f>+(A13*0.001)*(DANE!C56+DANE!K56+DANE!M56)+DANE!E56</f>
        <v>11.86</v>
      </c>
      <c r="E13" s="196">
        <f>+(A13*0.001)*(DANE!C56+DANE!K56+DANE!O56)+DANE!E56</f>
        <v>11.86</v>
      </c>
      <c r="F13" s="196">
        <f>+(A13*0.001)*(DANE!C56+DANE!Q56)+DANE!E56</f>
        <v>11.86</v>
      </c>
      <c r="G13" s="196">
        <f>+(A13*0.001)*(DANE!C56+DANE!K56+DANE!Q56)+DANE!E56</f>
        <v>11.86</v>
      </c>
    </row>
    <row r="14" spans="1:13" ht="15">
      <c r="A14" s="177">
        <f>Vypocet_ceny!H8</f>
        <v>0</v>
      </c>
      <c r="B14" s="196">
        <f>+(A14*0.001)*(DANE!C57+DANE!M57)+DANE!E57</f>
        <v>11.86</v>
      </c>
      <c r="C14" s="196">
        <f>+(A14*0.001)*(DANE!C57+DANE!O57)+DANE!E57</f>
        <v>11.86</v>
      </c>
      <c r="D14" s="196">
        <f>+(A14*0.001)*(DANE!C57+DANE!K57+DANE!M57)+DANE!E57</f>
        <v>11.86</v>
      </c>
      <c r="E14" s="196">
        <f>+(A14*0.001)*(DANE!C57+DANE!K57+DANE!O57)+DANE!E57</f>
        <v>11.86</v>
      </c>
      <c r="F14" s="196">
        <f>+(A14*0.001)*(DANE!C57+DANE!Q57)+DANE!E57</f>
        <v>11.86</v>
      </c>
      <c r="G14" s="196">
        <f>+(A14*0.001)*(DANE!C57+DANE!K57+DANE!Q57)+DANE!E57</f>
        <v>11.86</v>
      </c>
    </row>
    <row r="15" spans="1:13" ht="15">
      <c r="A15" s="177">
        <f>Vypocet_ceny!H9</f>
        <v>0</v>
      </c>
      <c r="B15" s="196">
        <f>+(A15*0.001)*(DANE!C58+DANE!M58)+DANE!E58</f>
        <v>11.86</v>
      </c>
      <c r="C15" s="196">
        <f>+(A15*0.001)*(DANE!C58+DANE!O58)+DANE!E58</f>
        <v>11.86</v>
      </c>
      <c r="D15" s="196">
        <f>+(A15*0.001)*(DANE!C58+DANE!K58+DANE!M58)+DANE!E58</f>
        <v>11.86</v>
      </c>
      <c r="E15" s="196">
        <f>+(A15*0.001)*(DANE!C58+DANE!K58+DANE!O58)+DANE!E58</f>
        <v>11.86</v>
      </c>
      <c r="F15" s="196">
        <f>+(A15*0.001)*(DANE!C58+DANE!Q58)+DANE!E58</f>
        <v>11.86</v>
      </c>
      <c r="G15" s="196">
        <f>+(A15*0.001)*(DANE!C58+DANE!K58+DANE!Q58)+DANE!E58</f>
        <v>11.86</v>
      </c>
    </row>
    <row r="16" spans="1:13" ht="15">
      <c r="A16" s="177">
        <f>Vypocet_ceny!H10</f>
        <v>0</v>
      </c>
      <c r="B16" s="196">
        <f>+(A16*0.001)*(DANE!C59+DANE!M59)+DANE!E59</f>
        <v>11.86</v>
      </c>
      <c r="C16" s="196">
        <f>+(A16*0.001)*(DANE!C59+DANE!O59)+DANE!E59</f>
        <v>11.86</v>
      </c>
      <c r="D16" s="196">
        <f>+(A16*0.001)*(DANE!C59+DANE!K59+DANE!M59)+DANE!E59</f>
        <v>11.86</v>
      </c>
      <c r="E16" s="196">
        <f>+(A16*0.001)*(DANE!C59+DANE!K59+DANE!O59)+DANE!E59</f>
        <v>11.86</v>
      </c>
      <c r="F16" s="196">
        <f>+(A16*0.001)*(DANE!C59+DANE!Q59)+DANE!E59</f>
        <v>11.86</v>
      </c>
      <c r="G16" s="196">
        <f>+(A16*0.001)*(DANE!C59+DANE!K59+DANE!Q59)+DANE!E59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EA19-FC41-421B-95A9-BDB3511B3667}">
  <sheetPr codeName="List13"/>
  <dimension ref="A2:M21"/>
  <sheetViews>
    <sheetView zoomScaleSheetLayoutView="130" workbookViewId="0">
      <selection activeCell="E16" sqref="E16"/>
    </sheetView>
  </sheetViews>
  <sheetFormatPr defaultColWidth="11.7109375" defaultRowHeight="14.25"/>
  <cols>
    <col min="1" max="1" width="18.285156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8.285156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8.285156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8.285156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8.285156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8.285156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8.285156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8.285156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8.285156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8.285156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8.285156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8.285156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8.285156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8.285156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8.285156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8.285156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8.285156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8.285156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8.285156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8.285156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8.285156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8.285156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8.285156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8.285156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8.285156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8.285156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8.285156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8.285156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8.285156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8.285156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8.285156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8.285156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8.285156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8.285156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8.285156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8.285156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8.285156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8.285156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8.285156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8.285156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8.285156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8.285156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8.285156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8.285156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8.285156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8.285156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8.285156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8.285156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8.285156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8.285156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8.285156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8.285156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8.285156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8.285156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8.285156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8.285156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8.285156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8.285156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8.285156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8.285156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8.285156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8.285156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8.285156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8.285156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1474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+(A9*0.001)*(DANE!C60+DANE!M60)+DANE!E60</f>
        <v>5.82</v>
      </c>
      <c r="C9" s="196">
        <f>+(A9*0.001)*(DANE!C60+DANE!O60)+DANE!E60</f>
        <v>5.82</v>
      </c>
      <c r="D9" s="196">
        <f>+(A9*0.001)*(DANE!C60+DANE!K60+DANE!M60)+DANE!E60</f>
        <v>5.82</v>
      </c>
      <c r="E9" s="196">
        <f>+(A9*0.001)*(DANE!C60+DANE!K60+DANE!O60)+DANE!E60</f>
        <v>5.82</v>
      </c>
      <c r="F9" s="196">
        <f>+(A9*0.001)*(DANE!C60+DANE!Q60)+DANE!E60</f>
        <v>5.82</v>
      </c>
      <c r="G9" s="196">
        <f>+(A9*0.001)*(DANE!C60+DANE!K60+DANE!Q60)+DANE!E60</f>
        <v>5.82</v>
      </c>
      <c r="J9" s="176"/>
    </row>
    <row r="10" spans="1:13" ht="15">
      <c r="A10" s="177">
        <f>Vypocet_ceny!H4</f>
        <v>0</v>
      </c>
      <c r="B10" s="196">
        <f>+(A10*0.001)*(DANE!C61+DANE!M61)+DANE!E61</f>
        <v>5.82</v>
      </c>
      <c r="C10" s="196">
        <f>+(A10*0.001)*(DANE!C61+DANE!O61)+DANE!E61</f>
        <v>5.82</v>
      </c>
      <c r="D10" s="196">
        <f>+(A10*0.001)*(DANE!C61+DANE!K61+DANE!M61)+DANE!E61</f>
        <v>5.82</v>
      </c>
      <c r="E10" s="196">
        <f>+(A10*0.001)*(DANE!C61+DANE!K61+DANE!O61)+DANE!E61</f>
        <v>5.82</v>
      </c>
      <c r="F10" s="196">
        <f>+(A10*0.001)*(DANE!C61+DANE!Q61)+DANE!E61</f>
        <v>5.82</v>
      </c>
      <c r="G10" s="196">
        <f>+(A10*0.001)*(DANE!C61+DANE!K61+DANE!Q61)+DANE!E61</f>
        <v>5.82</v>
      </c>
    </row>
    <row r="11" spans="1:13" ht="15">
      <c r="A11" s="177">
        <f>Vypocet_ceny!H5</f>
        <v>0</v>
      </c>
      <c r="B11" s="196">
        <f>+(A11*0.001)*(DANE!C62+DANE!M62)+DANE!E62</f>
        <v>5.82</v>
      </c>
      <c r="C11" s="196">
        <f>+(A11*0.001)*(DANE!C62+DANE!O62)+DANE!E62</f>
        <v>5.82</v>
      </c>
      <c r="D11" s="196">
        <f>+(A11*0.001)*(DANE!C62+DANE!K62+DANE!M62)+DANE!E62</f>
        <v>5.82</v>
      </c>
      <c r="E11" s="196">
        <f>+(A11*0.001)*(DANE!C62+DANE!K62+DANE!O62)+DANE!E62</f>
        <v>5.82</v>
      </c>
      <c r="F11" s="196">
        <f>+(A11*0.001)*(DANE!C62+DANE!Q62)+DANE!E62</f>
        <v>5.82</v>
      </c>
      <c r="G11" s="196">
        <f>+(A11*0.001)*(DANE!C62+DANE!K62+DANE!Q62)+DANE!E62</f>
        <v>5.82</v>
      </c>
    </row>
    <row r="12" spans="1:13" ht="15">
      <c r="A12" s="177">
        <f>Vypocet_ceny!H6</f>
        <v>0</v>
      </c>
      <c r="B12" s="196">
        <f>+(A12*0.001)*(DANE!C63+DANE!M63)+DANE!E63</f>
        <v>5.82</v>
      </c>
      <c r="C12" s="196">
        <f>+(A12*0.001)*(DANE!C63+DANE!O63)+DANE!E63</f>
        <v>5.82</v>
      </c>
      <c r="D12" s="196">
        <f>+(A12*0.001)*(DANE!C63+DANE!K63+DANE!M63)+DANE!E63</f>
        <v>5.82</v>
      </c>
      <c r="E12" s="196">
        <f>+(A12*0.001)*(DANE!C63+DANE!K63+DANE!O63)+DANE!E63</f>
        <v>5.82</v>
      </c>
      <c r="F12" s="196">
        <f>+(A12*0.001)*(DANE!C63+DANE!Q63)+DANE!E63</f>
        <v>5.82</v>
      </c>
      <c r="G12" s="196">
        <f>+(A12*0.001)*(DANE!C63+DANE!K63+DANE!Q63)+DANE!E63</f>
        <v>5.82</v>
      </c>
    </row>
    <row r="13" spans="1:13" ht="15">
      <c r="A13" s="177">
        <f>Vypocet_ceny!H7</f>
        <v>0</v>
      </c>
      <c r="B13" s="196">
        <f>+(A13*0.001)*(DANE!C64+DANE!M64)+DANE!E64</f>
        <v>5.82</v>
      </c>
      <c r="C13" s="196">
        <f>+(A13*0.001)*(DANE!C64+DANE!O64)+DANE!E64</f>
        <v>5.82</v>
      </c>
      <c r="D13" s="196">
        <f>+(A13*0.001)*(DANE!C64+DANE!K64+DANE!M64)+DANE!E64</f>
        <v>5.82</v>
      </c>
      <c r="E13" s="196">
        <f>+(A13*0.001)*(DANE!C64+DANE!K64+DANE!O64)+DANE!E64</f>
        <v>5.82</v>
      </c>
      <c r="F13" s="196">
        <f>+(A13*0.001)*(DANE!C64+DANE!Q64)+DANE!E64</f>
        <v>5.82</v>
      </c>
      <c r="G13" s="196">
        <f>+(A13*0.001)*(DANE!C64+DANE!K64+DANE!Q64)+DANE!E64</f>
        <v>5.82</v>
      </c>
    </row>
    <row r="14" spans="1:13" ht="15">
      <c r="A14" s="177">
        <f>Vypocet_ceny!H8</f>
        <v>0</v>
      </c>
      <c r="B14" s="196">
        <f>+(A14*0.001)*(DANE!C65+DANE!M65)+DANE!E65</f>
        <v>5.82</v>
      </c>
      <c r="C14" s="196">
        <f>+(A14*0.001)*(DANE!C65+DANE!O65)+DANE!E65</f>
        <v>5.82</v>
      </c>
      <c r="D14" s="196">
        <f>+(A14*0.001)*(DANE!C65+DANE!K65+DANE!M65)+DANE!E65</f>
        <v>5.82</v>
      </c>
      <c r="E14" s="196">
        <f>+(A14*0.001)*(DANE!C65+DANE!K65+DANE!O65)+DANE!E65</f>
        <v>5.82</v>
      </c>
      <c r="F14" s="196">
        <f>+(A14*0.001)*(DANE!C65+DANE!Q65)+DANE!E65</f>
        <v>5.82</v>
      </c>
      <c r="G14" s="196">
        <f>+(A14*0.001)*(DANE!C65+DANE!K65+DANE!Q65)+DANE!E65</f>
        <v>5.82</v>
      </c>
    </row>
    <row r="15" spans="1:13" ht="15">
      <c r="A15" s="177">
        <f>Vypocet_ceny!H9</f>
        <v>0</v>
      </c>
      <c r="B15" s="196">
        <f>+(A15*0.001)*(DANE!C66+DANE!M66)+DANE!E66</f>
        <v>5.82</v>
      </c>
      <c r="C15" s="196">
        <f>+(A15*0.001)*(DANE!C66+DANE!O66)+DANE!E66</f>
        <v>5.82</v>
      </c>
      <c r="D15" s="196">
        <f>+(A15*0.001)*(DANE!C66+DANE!K66+DANE!M66)+DANE!E66</f>
        <v>5.82</v>
      </c>
      <c r="E15" s="196">
        <f>+(A15*0.001)*(DANE!C66+DANE!K66+DANE!O66)+DANE!E66</f>
        <v>5.82</v>
      </c>
      <c r="F15" s="196">
        <f>+(A15*0.001)*(DANE!C66+DANE!Q66)+DANE!E66</f>
        <v>5.82</v>
      </c>
      <c r="G15" s="196">
        <f>+(A15*0.001)*(DANE!C66+DANE!K66+DANE!Q66)+DANE!E66</f>
        <v>5.82</v>
      </c>
    </row>
    <row r="16" spans="1:13" ht="15">
      <c r="A16" s="177">
        <f>Vypocet_ceny!H10</f>
        <v>0</v>
      </c>
      <c r="B16" s="196">
        <f>+(A16*0.001)*(DANE!C67+DANE!M67)+DANE!E67</f>
        <v>5.82</v>
      </c>
      <c r="C16" s="196">
        <f>+(A16*0.001)*(DANE!C67+DANE!O67)+DANE!E67</f>
        <v>5.82</v>
      </c>
      <c r="D16" s="196">
        <f>+(A16*0.001)*(DANE!C67+DANE!K67+DANE!M67)+DANE!E67</f>
        <v>5.82</v>
      </c>
      <c r="E16" s="196">
        <f>+(A16*0.001)*(DANE!C67+DANE!K67+DANE!O67)+DANE!E67</f>
        <v>5.82</v>
      </c>
      <c r="F16" s="196">
        <f>+(A16*0.001)*(DANE!C67+DANE!Q67)+DANE!E67</f>
        <v>5.82</v>
      </c>
      <c r="G16" s="196">
        <f>+(A16*0.001)*(DANE!C67+DANE!K67+DANE!Q67)+DANE!E67</f>
        <v>5.82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0" firstPageNumber="0" orientation="portrait" horizontalDpi="300" verticalDpi="300"/>
  <headerFooter alignWithMargins="0">
    <oddFooter>&amp;C&amp;F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0453-8C64-4425-9F9C-78EDC126F47F}">
  <sheetPr codeName="List14">
    <tabColor rgb="FF92D050"/>
  </sheetPr>
  <dimension ref="A1:AH43"/>
  <sheetViews>
    <sheetView showGridLines="0" showRowColHeaders="0" tabSelected="1" zoomScaleNormal="100" workbookViewId="0"/>
  </sheetViews>
  <sheetFormatPr defaultColWidth="0" defaultRowHeight="0" customHeight="1" zeroHeight="1"/>
  <cols>
    <col min="1" max="1" width="8" style="22" customWidth="1"/>
    <col min="2" max="2" width="3" style="22" customWidth="1"/>
    <col min="3" max="3" width="8" style="22" customWidth="1"/>
    <col min="4" max="4" width="3" style="22" customWidth="1"/>
    <col min="5" max="5" width="8" style="22" customWidth="1"/>
    <col min="6" max="6" width="3" style="22" customWidth="1"/>
    <col min="7" max="7" width="8" style="22" customWidth="1"/>
    <col min="8" max="14" width="5.42578125" style="22" customWidth="1"/>
    <col min="15" max="15" width="3.140625" style="22" customWidth="1"/>
    <col min="16" max="16" width="7.7109375" style="22" customWidth="1"/>
    <col min="17" max="17" width="3.140625" style="22" customWidth="1"/>
    <col min="18" max="18" width="8" style="22" customWidth="1"/>
    <col min="19" max="19" width="3.140625" style="22" customWidth="1"/>
    <col min="20" max="21" width="8" style="22" customWidth="1"/>
    <col min="22" max="22" width="3" style="22" hidden="1" customWidth="1"/>
    <col min="23" max="24" width="8" style="22" hidden="1" customWidth="1"/>
    <col min="25" max="25" width="3.7109375" style="22" hidden="1" customWidth="1"/>
    <col min="26" max="16384" width="8" style="22" hidden="1"/>
  </cols>
  <sheetData>
    <row r="1" spans="1:34" ht="11.45" customHeight="1">
      <c r="A1" s="269"/>
    </row>
    <row r="2" spans="1:34" ht="11.4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34" ht="11.4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4" ht="24" customHeight="1"/>
    <row r="5" spans="1:34" ht="11.45" customHeight="1"/>
    <row r="6" spans="1:34" ht="11.45" customHeight="1"/>
    <row r="7" spans="1:34" ht="11.45" customHeight="1">
      <c r="C7" s="294" t="str">
        <f>'Translate &amp; Prices'!$B$221</f>
        <v>Objednávkový formulář ALU uchytových profilů</v>
      </c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</row>
    <row r="8" spans="1:34" ht="11.45" customHeight="1"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</row>
    <row r="9" spans="1:34" ht="11.45" customHeight="1"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</row>
    <row r="10" spans="1:34" ht="11.45" customHeight="1"/>
    <row r="11" spans="1:34" ht="32.450000000000003" customHeight="1">
      <c r="F11" s="23"/>
      <c r="G11" s="23"/>
      <c r="H11" s="23"/>
      <c r="I11" s="23"/>
    </row>
    <row r="12" spans="1:34" ht="11.45" customHeight="1"/>
    <row r="13" spans="1:34" ht="18.600000000000001" customHeight="1"/>
    <row r="14" spans="1:34" ht="15" customHeight="1">
      <c r="B14" s="297" t="str">
        <f>'Translate &amp; Prices'!$B$551</f>
        <v>Konfigurátor</v>
      </c>
      <c r="C14" s="297"/>
      <c r="D14" s="297"/>
      <c r="E14" s="297"/>
      <c r="F14" s="297"/>
      <c r="G14" s="297"/>
      <c r="O14" s="297" t="str">
        <f>'Translate &amp; Prices'!$B$543</f>
        <v>Souhrn</v>
      </c>
      <c r="P14" s="297"/>
      <c r="Q14" s="297"/>
      <c r="R14" s="297"/>
      <c r="S14" s="297"/>
      <c r="T14" s="297"/>
      <c r="W14" s="29"/>
      <c r="X14" s="29"/>
      <c r="Y14" s="29"/>
      <c r="Z14" s="29"/>
      <c r="AA14" s="29"/>
      <c r="AB14" s="1"/>
      <c r="AC14" s="29"/>
      <c r="AD14" s="29"/>
      <c r="AE14" s="29"/>
      <c r="AF14" s="29"/>
      <c r="AG14" s="29"/>
      <c r="AH14" s="29"/>
    </row>
    <row r="15" spans="1:34" ht="15" customHeight="1">
      <c r="B15" s="297"/>
      <c r="C15" s="297"/>
      <c r="D15" s="297"/>
      <c r="E15" s="297"/>
      <c r="F15" s="297"/>
      <c r="G15" s="297"/>
      <c r="O15" s="297"/>
      <c r="P15" s="297"/>
      <c r="Q15" s="297"/>
      <c r="R15" s="297"/>
      <c r="S15" s="297"/>
      <c r="T15" s="297"/>
      <c r="AC15" s="296"/>
      <c r="AD15" s="296"/>
      <c r="AE15" s="296"/>
      <c r="AF15" s="296"/>
      <c r="AG15" s="296"/>
      <c r="AH15" s="296"/>
    </row>
    <row r="16" spans="1:34" ht="11.45" customHeight="1">
      <c r="AB16" s="1"/>
      <c r="AC16" s="29"/>
      <c r="AD16" s="29"/>
      <c r="AE16" s="29"/>
      <c r="AF16" s="29"/>
      <c r="AG16" s="29"/>
      <c r="AH16" s="29"/>
    </row>
    <row r="17" spans="1:34" ht="11.45" customHeight="1">
      <c r="AC17" s="296"/>
      <c r="AD17" s="296"/>
      <c r="AE17" s="296"/>
      <c r="AF17" s="296"/>
      <c r="AG17" s="296"/>
      <c r="AH17" s="296"/>
    </row>
    <row r="18" spans="1:34" ht="11.45" customHeight="1">
      <c r="AB18" s="1"/>
      <c r="AC18" s="29"/>
      <c r="AD18" s="29"/>
      <c r="AE18" s="29"/>
      <c r="AF18" s="29"/>
      <c r="AG18" s="29"/>
      <c r="AH18" s="29"/>
    </row>
    <row r="19" spans="1:34" ht="11.45" customHeight="1">
      <c r="AB19" s="29"/>
      <c r="AC19" s="296"/>
      <c r="AD19" s="296"/>
      <c r="AE19" s="296"/>
      <c r="AF19" s="296"/>
      <c r="AG19" s="296"/>
      <c r="AH19" s="296"/>
    </row>
    <row r="20" spans="1:34" ht="11.45" customHeight="1">
      <c r="U20" s="45"/>
      <c r="V20" s="45"/>
      <c r="W20" s="45"/>
      <c r="X20" s="45"/>
      <c r="Y20" s="29"/>
      <c r="Z20" s="44"/>
      <c r="AA20" s="44"/>
      <c r="AB20" s="44"/>
      <c r="AC20" s="44"/>
      <c r="AD20" s="44"/>
      <c r="AE20" s="44"/>
      <c r="AF20" s="29"/>
      <c r="AG20" s="29"/>
      <c r="AH20" s="29"/>
    </row>
    <row r="21" spans="1:34" s="24" customFormat="1" ht="11.45" customHeight="1">
      <c r="U21" s="22"/>
      <c r="V21" s="22"/>
      <c r="W21" s="22"/>
      <c r="X21" s="22"/>
      <c r="Y21" s="22"/>
      <c r="Z21" s="22"/>
      <c r="AA21" s="22"/>
      <c r="AB21" s="29"/>
      <c r="AC21" s="296"/>
      <c r="AD21" s="296"/>
      <c r="AE21" s="296"/>
      <c r="AF21" s="296"/>
      <c r="AG21" s="296"/>
      <c r="AH21" s="296"/>
    </row>
    <row r="22" spans="1:34" s="24" customFormat="1" ht="11.45" customHeight="1">
      <c r="U22" s="45"/>
      <c r="V22" s="45"/>
      <c r="W22" s="45"/>
      <c r="X22" s="45"/>
      <c r="Y22" s="29"/>
      <c r="Z22" s="44"/>
      <c r="AA22" s="44"/>
      <c r="AB22" s="44"/>
      <c r="AC22" s="29"/>
      <c r="AD22" s="29"/>
      <c r="AE22" s="29"/>
      <c r="AF22" s="29"/>
      <c r="AG22" s="29"/>
      <c r="AH22" s="29"/>
    </row>
    <row r="23" spans="1:34" s="24" customFormat="1" ht="11.45" customHeight="1">
      <c r="I23" s="298" t="str">
        <f>'Translate &amp; Prices'!$B$292</f>
        <v>Nákresy profilů</v>
      </c>
      <c r="J23" s="298"/>
      <c r="K23" s="298"/>
      <c r="L23" s="298"/>
      <c r="M23" s="298"/>
      <c r="U23" s="22"/>
      <c r="V23" s="22"/>
      <c r="W23" s="22"/>
      <c r="X23" s="22"/>
      <c r="Y23" s="22"/>
      <c r="Z23" s="22"/>
      <c r="AA23" s="22"/>
      <c r="AB23" s="29"/>
      <c r="AC23" s="296"/>
      <c r="AD23" s="296"/>
      <c r="AE23" s="296"/>
      <c r="AF23" s="296"/>
      <c r="AG23" s="296"/>
      <c r="AH23" s="296"/>
    </row>
    <row r="24" spans="1:34" s="24" customFormat="1" ht="11.45" customHeight="1">
      <c r="I24" s="298"/>
      <c r="J24" s="298"/>
      <c r="K24" s="298"/>
      <c r="L24" s="298"/>
      <c r="M24" s="298"/>
      <c r="U24" s="45"/>
      <c r="V24" s="45"/>
      <c r="W24" s="45"/>
      <c r="X24" s="45"/>
      <c r="Y24" s="29"/>
      <c r="Z24" s="44"/>
      <c r="AA24" s="44"/>
      <c r="AB24" s="44"/>
      <c r="AC24" s="22"/>
      <c r="AD24" s="22"/>
      <c r="AE24" s="22"/>
      <c r="AF24" s="22"/>
      <c r="AG24" s="22"/>
      <c r="AH24" s="22"/>
    </row>
    <row r="25" spans="1:34" s="24" customFormat="1" ht="11.45" customHeight="1">
      <c r="P25" s="268"/>
      <c r="U25" s="22"/>
      <c r="V25" s="22"/>
      <c r="W25" s="22"/>
      <c r="X25" s="22"/>
      <c r="Y25" s="22"/>
      <c r="Z25" s="22"/>
      <c r="AA25" s="22"/>
      <c r="AB25" s="29"/>
      <c r="AC25" s="22"/>
      <c r="AD25" s="22"/>
      <c r="AE25" s="22"/>
      <c r="AF25" s="22"/>
      <c r="AG25" s="22"/>
      <c r="AH25" s="22"/>
    </row>
    <row r="26" spans="1:34" ht="11.45" customHeight="1">
      <c r="U26" s="24"/>
      <c r="V26" s="24"/>
      <c r="W26" s="24"/>
      <c r="X26" s="24"/>
      <c r="Y26" s="24"/>
      <c r="Z26" s="24"/>
      <c r="AA26" s="24"/>
      <c r="AB26" s="29"/>
    </row>
    <row r="27" spans="1:34" ht="11.45" customHeight="1"/>
    <row r="28" spans="1:34" ht="11.45" customHeight="1">
      <c r="T28" s="166">
        <v>1</v>
      </c>
    </row>
    <row r="29" spans="1:34" ht="11.45" customHeight="1">
      <c r="T29" s="166">
        <v>2</v>
      </c>
    </row>
    <row r="30" spans="1:34" ht="11.45" customHeight="1">
      <c r="T30" s="166">
        <v>3</v>
      </c>
    </row>
    <row r="31" spans="1:34" ht="11.45" customHeight="1">
      <c r="T31" s="166">
        <v>4</v>
      </c>
    </row>
    <row r="32" spans="1:34" ht="11.45" customHeight="1">
      <c r="A32" s="25" t="str">
        <f>'Translate &amp; Prices'!$B$223</f>
        <v>Ceny jsou platné od 01.12.2024/Verze 1.09</v>
      </c>
      <c r="T32" s="166">
        <v>5</v>
      </c>
      <c r="U32" s="277">
        <v>1</v>
      </c>
    </row>
    <row r="33" ht="11.45" hidden="1" customHeight="1"/>
    <row r="34" ht="11.45" hidden="1" customHeight="1"/>
    <row r="35" ht="11.45" hidden="1" customHeight="1"/>
    <row r="36" ht="11.45" hidden="1" customHeight="1"/>
    <row r="37" ht="11.45" hidden="1" customHeight="1"/>
    <row r="38" ht="11.45" hidden="1" customHeight="1"/>
    <row r="39" ht="11.45" hidden="1" customHeight="1"/>
    <row r="40" ht="11.45" hidden="1" customHeight="1"/>
    <row r="41" ht="11.45" hidden="1" customHeight="1"/>
    <row r="42" ht="11.45" hidden="1" customHeight="1"/>
    <row r="43" ht="11.45" hidden="1" customHeight="1"/>
  </sheetData>
  <sheetProtection algorithmName="SHA-512" hashValue="9JvJxaGrNxxOwPIodiSS6COhQjH0bDOD6d/7khQh7p1R0bMwPlyx7EHfrnJvZaiM/jjISi3rf41xLokbrQ+enA==" saltValue="HgnCd5/yIu97L5pj/X72xQ==" spinCount="100000" sheet="1" objects="1" scenarios="1" selectLockedCells="1"/>
  <mergeCells count="9">
    <mergeCell ref="C7:T9"/>
    <mergeCell ref="AC19:AH19"/>
    <mergeCell ref="AC21:AH21"/>
    <mergeCell ref="AC23:AH23"/>
    <mergeCell ref="AC15:AH15"/>
    <mergeCell ref="AC17:AH17"/>
    <mergeCell ref="B14:G15"/>
    <mergeCell ref="O14:T15"/>
    <mergeCell ref="I23:M24"/>
  </mergeCells>
  <dataValidations count="1">
    <dataValidation type="list" allowBlank="1" showInputMessage="1" showErrorMessage="1" sqref="U32" xr:uid="{4B622D6D-C169-425D-A0A8-5F485611A81C}">
      <formula1>$T$28:$T$32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1435-181A-4410-92E2-485B0AE4AFDF}">
  <sheetPr codeName="List81"/>
  <dimension ref="A1:W41"/>
  <sheetViews>
    <sheetView showGridLines="0" showRowColHeaders="0" zoomScaleNormal="100" workbookViewId="0">
      <selection activeCell="B32" sqref="B32:C33"/>
    </sheetView>
  </sheetViews>
  <sheetFormatPr defaultColWidth="0" defaultRowHeight="15"/>
  <cols>
    <col min="1" max="3" width="8.85546875" style="1" customWidth="1"/>
    <col min="4" max="4" width="6.7109375" style="1" customWidth="1"/>
    <col min="5" max="16" width="8.85546875" style="1" customWidth="1"/>
    <col min="17" max="17" width="6.7109375" style="1" customWidth="1"/>
    <col min="18" max="20" width="8.85546875" style="1" customWidth="1"/>
    <col min="21" max="22" width="8.85546875" style="1" hidden="1" customWidth="1"/>
    <col min="23" max="23" width="13.7109375" style="1" hidden="1" customWidth="1"/>
    <col min="24" max="16384" width="8.85546875" style="1" hidden="1"/>
  </cols>
  <sheetData>
    <row r="1" spans="1:2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2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99" t="str">
        <f>'Translate &amp; Prices'!$B$516</f>
        <v>Úvod</v>
      </c>
      <c r="R2" s="300"/>
      <c r="S2" s="300"/>
      <c r="T2" s="300"/>
      <c r="W2" s="270" t="b">
        <v>0</v>
      </c>
    </row>
    <row r="3" spans="1:2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99"/>
      <c r="R3" s="300"/>
      <c r="S3" s="300"/>
      <c r="T3" s="300"/>
    </row>
    <row r="4" spans="1:23">
      <c r="A4" s="31"/>
      <c r="B4" s="31"/>
      <c r="C4" s="31"/>
      <c r="D4" s="31"/>
      <c r="E4" s="31"/>
      <c r="F4" s="31"/>
      <c r="G4" s="31"/>
      <c r="H4" s="31"/>
      <c r="I4" s="31"/>
    </row>
    <row r="5" spans="1:23">
      <c r="A5" s="31"/>
      <c r="B5" s="31"/>
      <c r="C5" s="31"/>
      <c r="D5" s="31"/>
      <c r="E5" s="31"/>
      <c r="F5" s="31"/>
      <c r="G5" s="31"/>
      <c r="H5" s="303" t="str">
        <f>'Translate &amp; Prices'!$B$278</f>
        <v>Vždy používejte aktuální verzi formuláře, který je dostupný na našich stánkách.</v>
      </c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</row>
    <row r="8" spans="1:23" ht="15.75" customHeight="1">
      <c r="E8" s="273" t="str">
        <f>'Translate &amp; Prices'!B282</f>
        <v xml:space="preserve">Vyplňte prosím vaše kontaktní údaje a poté klikněte na požadované políčko níže. </v>
      </c>
    </row>
    <row r="9" spans="1:23" ht="10.9" customHeight="1"/>
    <row r="10" spans="1:23" ht="6.6" customHeight="1"/>
    <row r="11" spans="1:23">
      <c r="E11" s="301" t="str">
        <f>'Translate &amp; Prices'!$B$232</f>
        <v>Číslo objednávky</v>
      </c>
      <c r="F11" s="301"/>
      <c r="G11" s="301"/>
      <c r="H11" s="301"/>
      <c r="I11" s="301"/>
      <c r="J11" s="30"/>
      <c r="K11" s="302"/>
      <c r="L11" s="302"/>
      <c r="M11" s="302"/>
      <c r="N11" s="302"/>
      <c r="O11" s="302"/>
      <c r="P11" s="302"/>
    </row>
    <row r="12" spans="1:23" ht="6" customHeight="1">
      <c r="K12" s="152"/>
      <c r="L12" s="152"/>
      <c r="M12" s="152"/>
      <c r="N12" s="152"/>
      <c r="O12" s="152"/>
      <c r="P12" s="152"/>
    </row>
    <row r="13" spans="1:23">
      <c r="E13" s="301" t="str">
        <f>'Translate &amp; Prices'!$B$225</f>
        <v>Zákazník</v>
      </c>
      <c r="F13" s="301"/>
      <c r="G13" s="301"/>
      <c r="H13" s="301"/>
      <c r="I13" s="301"/>
      <c r="J13" s="30"/>
      <c r="K13" s="302"/>
      <c r="L13" s="302"/>
      <c r="M13" s="302"/>
      <c r="N13" s="302"/>
      <c r="O13" s="302"/>
      <c r="P13" s="302"/>
    </row>
    <row r="14" spans="1:23" ht="6" customHeight="1">
      <c r="K14" s="152"/>
      <c r="L14" s="152"/>
      <c r="M14" s="152"/>
      <c r="N14" s="152"/>
      <c r="O14" s="152"/>
      <c r="P14" s="152"/>
    </row>
    <row r="15" spans="1:23">
      <c r="E15" s="301" t="str">
        <f>'Translate &amp; Prices'!$B$229</f>
        <v>IČ:</v>
      </c>
      <c r="F15" s="301"/>
      <c r="G15" s="301"/>
      <c r="H15" s="301"/>
      <c r="I15" s="301"/>
      <c r="J15" s="30"/>
      <c r="K15" s="302"/>
      <c r="L15" s="302"/>
      <c r="M15" s="302"/>
      <c r="N15" s="302"/>
      <c r="O15" s="302"/>
      <c r="P15" s="302"/>
    </row>
    <row r="16" spans="1:23" ht="6" customHeight="1">
      <c r="K16" s="152"/>
      <c r="L16" s="152"/>
      <c r="M16" s="152"/>
      <c r="N16" s="152"/>
      <c r="O16" s="152"/>
      <c r="P16" s="152"/>
    </row>
    <row r="17" spans="2:19">
      <c r="E17" s="301" t="str">
        <f>'Translate &amp; Prices'!$B$226</f>
        <v>Kontaktní tel.</v>
      </c>
      <c r="F17" s="301"/>
      <c r="G17" s="301"/>
      <c r="H17" s="301"/>
      <c r="I17" s="301"/>
      <c r="J17" s="30"/>
      <c r="K17" s="302"/>
      <c r="L17" s="302"/>
      <c r="M17" s="302"/>
      <c r="N17" s="302"/>
      <c r="O17" s="302"/>
      <c r="P17" s="302"/>
    </row>
    <row r="18" spans="2:19" ht="6" customHeight="1">
      <c r="K18" s="152"/>
      <c r="L18" s="152"/>
      <c r="M18" s="152"/>
      <c r="N18" s="152"/>
      <c r="O18" s="152"/>
      <c r="P18" s="152"/>
    </row>
    <row r="19" spans="2:19">
      <c r="E19" s="301" t="str">
        <f>'Translate &amp; Prices'!$B$227</f>
        <v>Kontaktní e-mail</v>
      </c>
      <c r="F19" s="301"/>
      <c r="G19" s="301"/>
      <c r="H19" s="301"/>
      <c r="I19" s="301"/>
      <c r="J19" s="30"/>
      <c r="K19" s="302"/>
      <c r="L19" s="302"/>
      <c r="M19" s="302"/>
      <c r="N19" s="302"/>
      <c r="O19" s="302"/>
      <c r="P19" s="302"/>
    </row>
    <row r="20" spans="2:19" ht="6" customHeight="1">
      <c r="K20" s="152"/>
      <c r="L20" s="152"/>
      <c r="M20" s="152"/>
      <c r="N20" s="152"/>
      <c r="O20" s="152"/>
      <c r="P20" s="152"/>
    </row>
    <row r="21" spans="2:19">
      <c r="E21" s="301" t="str">
        <f>'Translate &amp; Prices'!$B$228</f>
        <v>Adresa provozovny</v>
      </c>
      <c r="F21" s="301"/>
      <c r="G21" s="301"/>
      <c r="H21" s="301"/>
      <c r="I21" s="301"/>
      <c r="J21" s="30"/>
      <c r="K21" s="302"/>
      <c r="L21" s="302"/>
      <c r="M21" s="302"/>
      <c r="N21" s="302"/>
      <c r="O21" s="302"/>
      <c r="P21" s="302"/>
    </row>
    <row r="22" spans="2:19" ht="6" customHeight="1">
      <c r="K22" s="152"/>
      <c r="L22" s="152"/>
      <c r="M22" s="152"/>
      <c r="N22" s="152"/>
      <c r="O22" s="152"/>
      <c r="P22" s="152"/>
    </row>
    <row r="23" spans="2:19">
      <c r="E23" s="301" t="str">
        <f>'Translate &amp; Prices'!$B$230</f>
        <v>Vaše sleva</v>
      </c>
      <c r="F23" s="301"/>
      <c r="G23" s="301"/>
      <c r="H23" s="301"/>
      <c r="I23" s="301"/>
      <c r="J23" s="30"/>
      <c r="K23" s="309"/>
      <c r="L23" s="309"/>
      <c r="M23" s="309"/>
      <c r="N23" s="309"/>
      <c r="O23" s="309"/>
      <c r="P23" s="278" t="s">
        <v>1658</v>
      </c>
    </row>
    <row r="24" spans="2:19" ht="21" customHeight="1"/>
    <row r="25" spans="2:19" ht="21" customHeight="1">
      <c r="E25" s="306" t="str">
        <f>'Translate &amp; Prices'!$B$147</f>
        <v>Uvedené ceny jsou bez DPH!</v>
      </c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</row>
    <row r="26" spans="2:19" ht="21" customHeight="1">
      <c r="E26" s="274" t="str">
        <f>'Translate &amp; Prices'!B589</f>
        <v>Všechny barevné kombinace dodání 2-3 týdny, zlatá varianta 5 týdnů.</v>
      </c>
    </row>
    <row r="27" spans="2:19" ht="35.25" customHeight="1">
      <c r="E27" s="304" t="str">
        <f>'Translate &amp; Prices'!$B$222</f>
        <v xml:space="preserve">Při vyplňování formuláře postupujte vždy shora dolů. Provedete li zpětně změnu, překontrolujte zda jsou následující položky správně. </v>
      </c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</row>
    <row r="28" spans="2:19">
      <c r="E28" s="304" t="str">
        <f>'Translate &amp; Prices'!$B$290&amp;" "&amp;'Translate &amp; Prices'!$B$291</f>
        <v>Vyplněnou objednávku zašlete na adresu  objednavky@demos-trade.com</v>
      </c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</row>
    <row r="29" spans="2:19"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</row>
    <row r="30" spans="2:19">
      <c r="E30" s="276" t="str">
        <f>'Translate &amp; Prices'!B585</f>
        <v>Potvrzuji, že rozumím a přijímám výše uvedené podmínky a doporučení.</v>
      </c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</row>
    <row r="31" spans="2:19" ht="18" customHeight="1" thickBot="1"/>
    <row r="32" spans="2:19" ht="14.45" customHeight="1">
      <c r="B32" s="299" t="str">
        <f>"&lt;"&amp;" "&amp;'Translate &amp; Prices'!$B$550</f>
        <v>&lt; Zpět</v>
      </c>
      <c r="C32" s="300"/>
      <c r="J32" s="307"/>
      <c r="R32" s="299" t="str">
        <f>'Translate &amp; Prices'!$B$542&amp;" "&amp;"&gt;"</f>
        <v>Dále &gt;</v>
      </c>
      <c r="S32" s="300"/>
    </row>
    <row r="33" spans="2:19" ht="15.75" thickBot="1">
      <c r="B33" s="299"/>
      <c r="C33" s="300"/>
      <c r="J33" s="308"/>
      <c r="R33" s="299"/>
      <c r="S33" s="300"/>
    </row>
    <row r="35" spans="2:19"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</row>
    <row r="36" spans="2:19"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</row>
    <row r="37" spans="2:19"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</row>
    <row r="38" spans="2:19"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  <row r="40" spans="2:19"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</row>
    <row r="41" spans="2:19"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</sheetData>
  <sheetProtection algorithmName="SHA-512" hashValue="3aHTvyBE3/Z/Y8Is+FWb9pvuNzEu3HOiku/UKaXY8lJSZvCaTpX4tGrOMcr3g8OZKDVbFil11fGFIP1Kiwb70w==" saltValue="96kyTkJaBE2VdLSUtGaXdw==" spinCount="100000" sheet="1" objects="1" scenarios="1"/>
  <mergeCells count="27">
    <mergeCell ref="B32:C33"/>
    <mergeCell ref="E23:I23"/>
    <mergeCell ref="E40:P41"/>
    <mergeCell ref="E27:P27"/>
    <mergeCell ref="E25:P25"/>
    <mergeCell ref="E35:P35"/>
    <mergeCell ref="E36:P36"/>
    <mergeCell ref="E37:P37"/>
    <mergeCell ref="E38:P38"/>
    <mergeCell ref="J32:J33"/>
    <mergeCell ref="K23:O23"/>
    <mergeCell ref="R32:S33"/>
    <mergeCell ref="E19:I19"/>
    <mergeCell ref="K19:P19"/>
    <mergeCell ref="Q2:T3"/>
    <mergeCell ref="E11:I11"/>
    <mergeCell ref="K11:P11"/>
    <mergeCell ref="E17:I17"/>
    <mergeCell ref="K17:P17"/>
    <mergeCell ref="E15:I15"/>
    <mergeCell ref="K15:P15"/>
    <mergeCell ref="E13:I13"/>
    <mergeCell ref="K13:P13"/>
    <mergeCell ref="E21:I21"/>
    <mergeCell ref="K21:P21"/>
    <mergeCell ref="H5:S5"/>
    <mergeCell ref="E28:P28"/>
  </mergeCells>
  <conditionalFormatting sqref="R32:S33">
    <cfRule type="expression" dxfId="33" priority="1">
      <formula>W2=FALSE</formula>
    </cfRule>
  </conditionalFormatting>
  <hyperlinks>
    <hyperlink ref="Q2:T3" location="Hlavní!A1" display="Hlavní!A1" xr:uid="{05FE4F49-0FA2-4DC3-A302-090CC745A89F}"/>
    <hyperlink ref="B32:C33" location="Hlavní!A1" display="Hlavní!A1" xr:uid="{BADF3562-2D94-4121-A76C-D851296518B1}"/>
    <hyperlink ref="R32:S33" location="Profil!A1" display="Profil!A1" xr:uid="{1D458180-16DE-4ACC-B3AE-4C0F8061ECC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6065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68" r:id="rId5" name="Check Box 4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2364-830E-4D0A-AAF5-DB479DB8608B}">
  <sheetPr codeName="List15"/>
  <dimension ref="A1:X45"/>
  <sheetViews>
    <sheetView showGridLines="0" showRowColHeaders="0" zoomScaleNormal="100" workbookViewId="0">
      <selection activeCell="J2" sqref="J2:L3"/>
    </sheetView>
  </sheetViews>
  <sheetFormatPr defaultColWidth="0" defaultRowHeight="15" zeroHeight="1"/>
  <cols>
    <col min="1" max="1" width="2.7109375" style="1" customWidth="1"/>
    <col min="2" max="4" width="11.7109375" style="1" customWidth="1"/>
    <col min="5" max="5" width="2.7109375" style="1" customWidth="1"/>
    <col min="6" max="8" width="11.7109375" style="1" customWidth="1"/>
    <col min="9" max="9" width="2.7109375" style="1" customWidth="1"/>
    <col min="10" max="12" width="11.7109375" style="1" customWidth="1"/>
    <col min="13" max="13" width="2.7109375" style="1" customWidth="1"/>
    <col min="14" max="16" width="11.7109375" style="1" customWidth="1"/>
    <col min="17" max="17" width="2.7109375" style="1" customWidth="1"/>
    <col min="18" max="20" width="11.7109375" style="1" customWidth="1"/>
    <col min="21" max="21" width="2.7109375" style="1" customWidth="1"/>
    <col min="22" max="23" width="11.85546875" style="1" customWidth="1"/>
    <col min="24" max="24" width="11.85546875" customWidth="1"/>
    <col min="25" max="16384" width="8.85546875" hidden="1"/>
  </cols>
  <sheetData>
    <row r="1" spans="1:24" ht="11.45" customHeight="1"/>
    <row r="2" spans="1:24" s="22" customFormat="1" ht="11.45" customHeight="1">
      <c r="A2" s="32"/>
      <c r="B2" s="32"/>
      <c r="C2" s="32"/>
      <c r="D2" s="32"/>
      <c r="E2" s="32"/>
      <c r="F2" s="32"/>
      <c r="G2" s="312" t="str">
        <f>'Translate &amp; Prices'!B583&amp;" --&gt;&gt;"</f>
        <v>Vyberte profil --&gt;&gt;</v>
      </c>
      <c r="H2" s="312"/>
      <c r="I2" s="312"/>
      <c r="J2" s="313"/>
      <c r="K2" s="314"/>
      <c r="L2" s="315"/>
      <c r="M2" s="319" t="str">
        <f>"&lt;&lt;-- "&amp;'Translate &amp; Prices'!B583</f>
        <v>&lt;&lt;-- Vyberte profil</v>
      </c>
      <c r="N2" s="320"/>
      <c r="O2" s="320"/>
      <c r="P2" s="320"/>
      <c r="Q2" s="32"/>
      <c r="R2" s="32"/>
      <c r="S2" s="32"/>
      <c r="T2" s="32"/>
      <c r="U2" s="32"/>
      <c r="V2" s="32"/>
      <c r="W2" s="321" t="str">
        <f>'Translate &amp; Prices'!$B$516</f>
        <v>Úvod</v>
      </c>
      <c r="X2" s="321"/>
    </row>
    <row r="3" spans="1:24" s="22" customFormat="1" ht="11.45" customHeight="1">
      <c r="A3" s="32"/>
      <c r="B3" s="32"/>
      <c r="C3" s="32"/>
      <c r="D3" s="32"/>
      <c r="E3" s="32"/>
      <c r="F3" s="32"/>
      <c r="G3" s="312"/>
      <c r="H3" s="312"/>
      <c r="I3" s="312"/>
      <c r="J3" s="316"/>
      <c r="K3" s="317"/>
      <c r="L3" s="318"/>
      <c r="M3" s="319"/>
      <c r="N3" s="320"/>
      <c r="O3" s="320"/>
      <c r="P3" s="320"/>
      <c r="Q3" s="32"/>
      <c r="R3" s="32"/>
      <c r="S3" s="32"/>
      <c r="T3" s="32"/>
      <c r="U3" s="32"/>
      <c r="V3" s="32"/>
      <c r="W3" s="321"/>
      <c r="X3" s="321"/>
    </row>
    <row r="4" spans="1:24"/>
    <row r="5" spans="1:24" ht="17.45" customHeight="1">
      <c r="B5" s="310"/>
      <c r="C5" s="310"/>
      <c r="D5" s="310"/>
      <c r="F5" s="310"/>
      <c r="G5" s="310"/>
      <c r="H5" s="310"/>
      <c r="J5" s="310"/>
      <c r="K5" s="310"/>
      <c r="L5" s="310"/>
      <c r="N5" s="310"/>
      <c r="O5" s="310"/>
      <c r="P5" s="310"/>
      <c r="R5" s="310"/>
      <c r="S5" s="310"/>
      <c r="T5" s="310"/>
      <c r="V5" s="310"/>
      <c r="W5" s="310"/>
      <c r="X5" s="310"/>
    </row>
    <row r="6" spans="1:24" ht="17.45" customHeight="1">
      <c r="B6" s="310"/>
      <c r="C6" s="310"/>
      <c r="D6" s="310"/>
      <c r="F6" s="310"/>
      <c r="G6" s="310"/>
      <c r="H6" s="310"/>
      <c r="J6" s="310"/>
      <c r="K6" s="310"/>
      <c r="L6" s="310"/>
      <c r="N6" s="310"/>
      <c r="O6" s="310"/>
      <c r="P6" s="310"/>
      <c r="R6" s="310"/>
      <c r="S6" s="310"/>
      <c r="T6" s="310"/>
      <c r="V6" s="310"/>
      <c r="W6" s="310"/>
      <c r="X6" s="310"/>
    </row>
    <row r="7" spans="1:24" ht="17.45" customHeight="1">
      <c r="B7" s="310"/>
      <c r="C7" s="310"/>
      <c r="D7" s="310"/>
      <c r="F7" s="310"/>
      <c r="G7" s="310"/>
      <c r="H7" s="310"/>
      <c r="J7" s="310"/>
      <c r="K7" s="310"/>
      <c r="L7" s="310"/>
      <c r="N7" s="310"/>
      <c r="O7" s="310"/>
      <c r="P7" s="310"/>
      <c r="R7" s="310"/>
      <c r="S7" s="310"/>
      <c r="T7" s="310"/>
      <c r="V7" s="310"/>
      <c r="W7" s="310"/>
      <c r="X7" s="310"/>
    </row>
    <row r="8" spans="1:24" ht="17.45" customHeight="1">
      <c r="B8" s="310"/>
      <c r="C8" s="310"/>
      <c r="D8" s="310"/>
      <c r="F8" s="310"/>
      <c r="G8" s="310"/>
      <c r="H8" s="310"/>
      <c r="J8" s="310"/>
      <c r="K8" s="310"/>
      <c r="L8" s="310"/>
      <c r="N8" s="310"/>
      <c r="O8" s="310"/>
      <c r="P8" s="310"/>
      <c r="R8" s="310"/>
      <c r="S8" s="310"/>
      <c r="T8" s="310"/>
      <c r="V8" s="310"/>
      <c r="W8" s="310"/>
      <c r="X8" s="310"/>
    </row>
    <row r="9" spans="1:24" ht="17.45" customHeight="1">
      <c r="B9" s="310"/>
      <c r="C9" s="310"/>
      <c r="D9" s="310"/>
      <c r="F9" s="310"/>
      <c r="G9" s="310"/>
      <c r="H9" s="310"/>
      <c r="J9" s="310"/>
      <c r="K9" s="310"/>
      <c r="L9" s="310"/>
      <c r="N9" s="310"/>
      <c r="O9" s="310"/>
      <c r="P9" s="310"/>
      <c r="R9" s="310"/>
      <c r="S9" s="310"/>
      <c r="T9" s="310"/>
      <c r="V9" s="310"/>
      <c r="W9" s="310"/>
      <c r="X9" s="310"/>
    </row>
    <row r="10" spans="1:24" ht="17.45" customHeight="1">
      <c r="B10" s="310"/>
      <c r="C10" s="310"/>
      <c r="D10" s="310"/>
      <c r="F10" s="310"/>
      <c r="G10" s="310"/>
      <c r="H10" s="310"/>
      <c r="J10" s="310"/>
      <c r="K10" s="310"/>
      <c r="L10" s="310"/>
      <c r="N10" s="310"/>
      <c r="O10" s="310"/>
      <c r="P10" s="310"/>
      <c r="R10" s="310"/>
      <c r="S10" s="310"/>
      <c r="T10" s="310"/>
      <c r="V10" s="310"/>
      <c r="W10" s="310"/>
      <c r="X10" s="310"/>
    </row>
    <row r="11" spans="1:24" ht="17.45" customHeight="1">
      <c r="B11" s="310"/>
      <c r="C11" s="310"/>
      <c r="D11" s="310"/>
      <c r="F11" s="310"/>
      <c r="G11" s="310"/>
      <c r="H11" s="310"/>
      <c r="J11" s="310"/>
      <c r="K11" s="310"/>
      <c r="L11" s="310"/>
      <c r="N11" s="310"/>
      <c r="O11" s="310"/>
      <c r="P11" s="310"/>
      <c r="R11" s="310"/>
      <c r="S11" s="310"/>
      <c r="T11" s="310"/>
      <c r="V11" s="310"/>
      <c r="W11" s="310"/>
      <c r="X11" s="310"/>
    </row>
    <row r="12" spans="1:24" ht="17.45" customHeight="1">
      <c r="B12" s="310"/>
      <c r="C12" s="310"/>
      <c r="D12" s="310"/>
      <c r="F12" s="310"/>
      <c r="G12" s="310"/>
      <c r="H12" s="310"/>
      <c r="J12" s="310"/>
      <c r="K12" s="310"/>
      <c r="L12" s="310"/>
      <c r="N12" s="310"/>
      <c r="O12" s="310"/>
      <c r="P12" s="310"/>
      <c r="R12" s="310"/>
      <c r="S12" s="310"/>
      <c r="T12" s="310"/>
      <c r="V12" s="310"/>
      <c r="W12" s="310"/>
      <c r="X12" s="310"/>
    </row>
    <row r="13" spans="1:24" ht="15.75" thickBot="1">
      <c r="B13" s="311" t="s">
        <v>1344</v>
      </c>
      <c r="C13" s="311"/>
      <c r="D13" s="311"/>
      <c r="F13" s="311" t="s">
        <v>1331</v>
      </c>
      <c r="G13" s="311"/>
      <c r="H13" s="311"/>
      <c r="J13" s="311" t="s">
        <v>1345</v>
      </c>
      <c r="K13" s="311"/>
      <c r="L13" s="311"/>
      <c r="N13" s="311" t="s">
        <v>1557</v>
      </c>
      <c r="O13" s="311"/>
      <c r="P13" s="311"/>
      <c r="R13" s="311" t="s">
        <v>1600</v>
      </c>
      <c r="S13" s="311"/>
      <c r="T13" s="311"/>
      <c r="V13" s="311" t="s">
        <v>1346</v>
      </c>
      <c r="W13" s="311"/>
      <c r="X13" s="311"/>
    </row>
    <row r="14" spans="1:24" ht="15.75" thickTop="1">
      <c r="B14" s="151"/>
      <c r="C14" s="151"/>
      <c r="D14" s="151"/>
      <c r="F14" s="151"/>
      <c r="G14" s="151"/>
      <c r="H14" s="151"/>
      <c r="J14" s="151"/>
      <c r="K14" s="151"/>
      <c r="L14" s="151"/>
      <c r="N14" s="151"/>
      <c r="O14" s="151"/>
      <c r="P14" s="151"/>
      <c r="R14" s="151"/>
      <c r="S14" s="151"/>
      <c r="T14" s="151"/>
      <c r="V14" s="151"/>
    </row>
    <row r="15" spans="1:24">
      <c r="B15" s="151"/>
      <c r="C15" s="151"/>
      <c r="D15" s="151"/>
      <c r="F15" s="151"/>
      <c r="G15" s="151"/>
      <c r="H15" s="151"/>
      <c r="J15" s="151"/>
      <c r="K15" s="151"/>
      <c r="L15" s="151"/>
      <c r="N15" s="151"/>
      <c r="O15" s="151"/>
      <c r="P15" s="151"/>
      <c r="R15" s="151"/>
      <c r="S15" s="151"/>
      <c r="T15" s="151"/>
      <c r="V15" s="151"/>
    </row>
    <row r="16" spans="1:24"/>
    <row r="17" spans="2:24" ht="17.45" customHeight="1">
      <c r="B17" s="310"/>
      <c r="C17" s="310"/>
      <c r="D17" s="310"/>
      <c r="F17" s="310"/>
      <c r="G17" s="310"/>
      <c r="H17" s="310"/>
      <c r="J17" s="310"/>
      <c r="K17" s="310"/>
      <c r="L17" s="310"/>
      <c r="N17" s="310"/>
      <c r="O17" s="310"/>
      <c r="P17" s="310"/>
      <c r="R17" s="310"/>
      <c r="S17" s="310"/>
      <c r="T17" s="310"/>
      <c r="V17" s="310"/>
      <c r="W17" s="310"/>
      <c r="X17" s="310"/>
    </row>
    <row r="18" spans="2:24" ht="17.45" customHeight="1">
      <c r="B18" s="310"/>
      <c r="C18" s="310"/>
      <c r="D18" s="310"/>
      <c r="F18" s="310"/>
      <c r="G18" s="310"/>
      <c r="H18" s="310"/>
      <c r="J18" s="310"/>
      <c r="K18" s="310"/>
      <c r="L18" s="310"/>
      <c r="N18" s="310"/>
      <c r="O18" s="310"/>
      <c r="P18" s="310"/>
      <c r="R18" s="310"/>
      <c r="S18" s="310"/>
      <c r="T18" s="310"/>
      <c r="V18" s="310"/>
      <c r="W18" s="310"/>
      <c r="X18" s="310"/>
    </row>
    <row r="19" spans="2:24" ht="17.45" customHeight="1">
      <c r="B19" s="310"/>
      <c r="C19" s="310"/>
      <c r="D19" s="310"/>
      <c r="F19" s="310"/>
      <c r="G19" s="310"/>
      <c r="H19" s="310"/>
      <c r="J19" s="310"/>
      <c r="K19" s="310"/>
      <c r="L19" s="310"/>
      <c r="N19" s="310"/>
      <c r="O19" s="310"/>
      <c r="P19" s="310"/>
      <c r="R19" s="310"/>
      <c r="S19" s="310"/>
      <c r="T19" s="310"/>
      <c r="V19" s="310"/>
      <c r="W19" s="310"/>
      <c r="X19" s="310"/>
    </row>
    <row r="20" spans="2:24" ht="17.45" customHeight="1">
      <c r="B20" s="310"/>
      <c r="C20" s="310"/>
      <c r="D20" s="310"/>
      <c r="F20" s="310"/>
      <c r="G20" s="310"/>
      <c r="H20" s="310"/>
      <c r="J20" s="310"/>
      <c r="K20" s="310"/>
      <c r="L20" s="310"/>
      <c r="N20" s="310"/>
      <c r="O20" s="310"/>
      <c r="P20" s="310"/>
      <c r="R20" s="310"/>
      <c r="S20" s="310"/>
      <c r="T20" s="310"/>
      <c r="V20" s="310"/>
      <c r="W20" s="310"/>
      <c r="X20" s="310"/>
    </row>
    <row r="21" spans="2:24" ht="17.45" customHeight="1">
      <c r="B21" s="310"/>
      <c r="C21" s="310"/>
      <c r="D21" s="310"/>
      <c r="F21" s="310"/>
      <c r="G21" s="310"/>
      <c r="H21" s="310"/>
      <c r="J21" s="310"/>
      <c r="K21" s="310"/>
      <c r="L21" s="310"/>
      <c r="N21" s="310"/>
      <c r="O21" s="310"/>
      <c r="P21" s="310"/>
      <c r="R21" s="310"/>
      <c r="S21" s="310"/>
      <c r="T21" s="310"/>
      <c r="V21" s="310"/>
      <c r="W21" s="310"/>
      <c r="X21" s="310"/>
    </row>
    <row r="22" spans="2:24" ht="17.45" customHeight="1">
      <c r="B22" s="310"/>
      <c r="C22" s="310"/>
      <c r="D22" s="310"/>
      <c r="F22" s="310"/>
      <c r="G22" s="310"/>
      <c r="H22" s="310"/>
      <c r="J22" s="310"/>
      <c r="K22" s="310"/>
      <c r="L22" s="310"/>
      <c r="N22" s="310"/>
      <c r="O22" s="310"/>
      <c r="P22" s="310"/>
      <c r="R22" s="310"/>
      <c r="S22" s="310"/>
      <c r="T22" s="310"/>
      <c r="V22" s="310"/>
      <c r="W22" s="310"/>
      <c r="X22" s="310"/>
    </row>
    <row r="23" spans="2:24" ht="17.45" customHeight="1">
      <c r="B23" s="310"/>
      <c r="C23" s="310"/>
      <c r="D23" s="310"/>
      <c r="F23" s="310"/>
      <c r="G23" s="310"/>
      <c r="H23" s="310"/>
      <c r="J23" s="310"/>
      <c r="K23" s="310"/>
      <c r="L23" s="310"/>
      <c r="N23" s="310"/>
      <c r="O23" s="310"/>
      <c r="P23" s="310"/>
      <c r="R23" s="310"/>
      <c r="S23" s="310"/>
      <c r="T23" s="310"/>
      <c r="V23" s="310"/>
      <c r="W23" s="310"/>
      <c r="X23" s="310"/>
    </row>
    <row r="24" spans="2:24" ht="17.45" customHeight="1">
      <c r="B24" s="310"/>
      <c r="C24" s="310"/>
      <c r="D24" s="310"/>
      <c r="F24" s="310"/>
      <c r="G24" s="310"/>
      <c r="H24" s="310"/>
      <c r="J24" s="310"/>
      <c r="K24" s="310"/>
      <c r="L24" s="310"/>
      <c r="N24" s="310"/>
      <c r="O24" s="310"/>
      <c r="P24" s="310"/>
      <c r="R24" s="310"/>
      <c r="S24" s="310"/>
      <c r="T24" s="310"/>
      <c r="V24" s="310"/>
      <c r="W24" s="310"/>
      <c r="X24" s="310"/>
    </row>
    <row r="25" spans="2:24" ht="15.75" thickBot="1">
      <c r="B25" s="311" t="s">
        <v>1347</v>
      </c>
      <c r="C25" s="311"/>
      <c r="D25" s="311"/>
      <c r="F25" s="311" t="s">
        <v>1629</v>
      </c>
      <c r="G25" s="311"/>
      <c r="H25" s="311"/>
      <c r="J25" s="311" t="s">
        <v>1351</v>
      </c>
      <c r="K25" s="311"/>
      <c r="L25" s="311"/>
      <c r="N25" s="311" t="s">
        <v>1348</v>
      </c>
      <c r="O25" s="311"/>
      <c r="P25" s="311"/>
      <c r="R25" s="311" t="s">
        <v>1349</v>
      </c>
      <c r="S25" s="311"/>
      <c r="T25" s="311"/>
      <c r="V25" s="311" t="s">
        <v>1350</v>
      </c>
      <c r="W25" s="311"/>
      <c r="X25" s="311"/>
    </row>
    <row r="26" spans="2:24" ht="15.75" thickTop="1"/>
    <row r="27" spans="2:24"/>
    <row r="28" spans="2:24">
      <c r="C28" s="299" t="str">
        <f>"&lt;"&amp;" "&amp;'Translate &amp; Prices'!$B$550</f>
        <v>&lt; Zpět</v>
      </c>
      <c r="D28" s="300"/>
      <c r="W28" s="299" t="str">
        <f>'Translate &amp; Prices'!$B$542&amp;" "&amp;"&gt;"</f>
        <v>Dále &gt;</v>
      </c>
      <c r="X28" s="300"/>
    </row>
    <row r="29" spans="2:24">
      <c r="C29" s="299"/>
      <c r="D29" s="300"/>
      <c r="W29" s="299"/>
      <c r="X29" s="300"/>
    </row>
    <row r="30" spans="2:24"/>
    <row r="31" spans="2:24"/>
    <row r="34" spans="3:3" hidden="1">
      <c r="C34" s="1" t="s">
        <v>1344</v>
      </c>
    </row>
    <row r="35" spans="3:3" hidden="1">
      <c r="C35" s="1" t="s">
        <v>1331</v>
      </c>
    </row>
    <row r="36" spans="3:3" hidden="1">
      <c r="C36" s="1" t="s">
        <v>1345</v>
      </c>
    </row>
    <row r="37" spans="3:3" hidden="1">
      <c r="C37" s="1" t="s">
        <v>1557</v>
      </c>
    </row>
    <row r="38" spans="3:3" hidden="1">
      <c r="C38" s="1" t="s">
        <v>1600</v>
      </c>
    </row>
    <row r="39" spans="3:3" hidden="1">
      <c r="C39" s="1" t="s">
        <v>1346</v>
      </c>
    </row>
    <row r="40" spans="3:3" hidden="1">
      <c r="C40" s="1" t="s">
        <v>1347</v>
      </c>
    </row>
    <row r="41" spans="3:3" hidden="1">
      <c r="C41" s="1" t="s">
        <v>1629</v>
      </c>
    </row>
    <row r="42" spans="3:3" hidden="1">
      <c r="C42" s="1" t="s">
        <v>1351</v>
      </c>
    </row>
    <row r="43" spans="3:3" hidden="1">
      <c r="C43" s="1" t="s">
        <v>1348</v>
      </c>
    </row>
    <row r="44" spans="3:3" hidden="1">
      <c r="C44" s="1" t="s">
        <v>1349</v>
      </c>
    </row>
    <row r="45" spans="3:3" hidden="1">
      <c r="C45" s="1" t="s">
        <v>1350</v>
      </c>
    </row>
  </sheetData>
  <sheetProtection algorithmName="SHA-512" hashValue="OT7CFb1c3R/nijPTJ6BK/bfcNGAOC+SrMA/TiYT/N3aLIirF4fdLzArWATY1h6Qc0L7+LGR1o+BIWZy+lvLZLw==" saltValue="rXQfP1KYDWa3JbvxJD151A==" spinCount="100000" sheet="1" objects="1" scenarios="1"/>
  <mergeCells count="30">
    <mergeCell ref="C28:D29"/>
    <mergeCell ref="J13:L13"/>
    <mergeCell ref="R13:T13"/>
    <mergeCell ref="N13:P13"/>
    <mergeCell ref="N25:P25"/>
    <mergeCell ref="B17:D24"/>
    <mergeCell ref="F17:H24"/>
    <mergeCell ref="N17:P24"/>
    <mergeCell ref="G2:I3"/>
    <mergeCell ref="J2:L3"/>
    <mergeCell ref="W28:X29"/>
    <mergeCell ref="R25:T25"/>
    <mergeCell ref="M2:P3"/>
    <mergeCell ref="R17:T24"/>
    <mergeCell ref="F5:H12"/>
    <mergeCell ref="J5:L12"/>
    <mergeCell ref="R5:T12"/>
    <mergeCell ref="N5:P12"/>
    <mergeCell ref="V5:X12"/>
    <mergeCell ref="V17:X24"/>
    <mergeCell ref="V13:X13"/>
    <mergeCell ref="V25:X25"/>
    <mergeCell ref="W2:X3"/>
    <mergeCell ref="B5:D12"/>
    <mergeCell ref="F13:H13"/>
    <mergeCell ref="B25:D25"/>
    <mergeCell ref="F25:H25"/>
    <mergeCell ref="J25:L25"/>
    <mergeCell ref="B13:D13"/>
    <mergeCell ref="J17:L24"/>
  </mergeCells>
  <phoneticPr fontId="7" type="noConversion"/>
  <conditionalFormatting sqref="B13:D13">
    <cfRule type="cellIs" dxfId="32" priority="10" operator="equal">
      <formula>$J$2</formula>
    </cfRule>
  </conditionalFormatting>
  <conditionalFormatting sqref="B25:D25">
    <cfRule type="cellIs" dxfId="31" priority="13" operator="equal">
      <formula>$J$2</formula>
    </cfRule>
  </conditionalFormatting>
  <conditionalFormatting sqref="F13:H13">
    <cfRule type="cellIs" dxfId="30" priority="14" operator="equal">
      <formula>$J$2</formula>
    </cfRule>
  </conditionalFormatting>
  <conditionalFormatting sqref="F25:H25">
    <cfRule type="cellIs" dxfId="29" priority="12" operator="equal">
      <formula>$J$2</formula>
    </cfRule>
  </conditionalFormatting>
  <conditionalFormatting sqref="J13:L13">
    <cfRule type="cellIs" dxfId="28" priority="9" operator="equal">
      <formula>$J$2</formula>
    </cfRule>
  </conditionalFormatting>
  <conditionalFormatting sqref="J25:L25">
    <cfRule type="cellIs" dxfId="27" priority="11" operator="equal">
      <formula>$J$2</formula>
    </cfRule>
  </conditionalFormatting>
  <conditionalFormatting sqref="N13:P13">
    <cfRule type="cellIs" dxfId="26" priority="7" operator="equal">
      <formula>$J$2</formula>
    </cfRule>
  </conditionalFormatting>
  <conditionalFormatting sqref="N25:P25">
    <cfRule type="cellIs" dxfId="25" priority="6" operator="equal">
      <formula>$J$2</formula>
    </cfRule>
  </conditionalFormatting>
  <conditionalFormatting sqref="R13:T13">
    <cfRule type="cellIs" dxfId="24" priority="1" operator="equal">
      <formula>$J$2</formula>
    </cfRule>
  </conditionalFormatting>
  <conditionalFormatting sqref="R25:T25">
    <cfRule type="cellIs" dxfId="23" priority="4" operator="equal">
      <formula>$J$2</formula>
    </cfRule>
  </conditionalFormatting>
  <conditionalFormatting sqref="V13:X13">
    <cfRule type="cellIs" dxfId="22" priority="3" operator="equal">
      <formula>$J$2</formula>
    </cfRule>
  </conditionalFormatting>
  <conditionalFormatting sqref="V25:X25">
    <cfRule type="cellIs" dxfId="21" priority="2" operator="equal">
      <formula>$J$2</formula>
    </cfRule>
  </conditionalFormatting>
  <dataValidations count="1">
    <dataValidation type="list" showInputMessage="1" showErrorMessage="1" sqref="J2:L3" xr:uid="{7A43E67B-07E2-460B-9550-8FC6C723366A}">
      <formula1>$C$34:$C$45</formula1>
    </dataValidation>
  </dataValidations>
  <hyperlinks>
    <hyperlink ref="W2:X3" location="Hlavní!A1" display="Úvod" xr:uid="{7D35F797-47BA-424A-B1C4-65CA8E5753DA}"/>
    <hyperlink ref="W28:X29" location="Barva!A1" display="Barva!A1" xr:uid="{50230F45-80BC-4DA8-8AD0-820BE8751661}"/>
    <hyperlink ref="C28:D29" location="Zakaznik!A1" display="Zakaznik!A1" xr:uid="{5A35C64C-9911-443E-8523-380EAF7940F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FA0C-D614-4E5E-85DB-9A953A927814}">
  <sheetPr codeName="List31"/>
  <dimension ref="A1:AF80"/>
  <sheetViews>
    <sheetView showGridLines="0" showRowColHeaders="0" zoomScaleNormal="100" workbookViewId="0">
      <selection activeCell="S5" sqref="S5:V6"/>
    </sheetView>
  </sheetViews>
  <sheetFormatPr defaultColWidth="0" defaultRowHeight="14.45" customHeight="1" zeroHeight="1"/>
  <cols>
    <col min="1" max="2" width="7.140625" style="48" customWidth="1"/>
    <col min="3" max="8" width="7.140625" style="1" customWidth="1"/>
    <col min="9" max="9" width="4.140625" style="1" customWidth="1"/>
    <col min="10" max="18" width="4.28515625" style="1" customWidth="1"/>
    <col min="19" max="26" width="7.140625" style="1" customWidth="1"/>
    <col min="27" max="27" width="7.140625" style="64" customWidth="1"/>
    <col min="28" max="32" width="7.140625" style="1" customWidth="1"/>
    <col min="33" max="16384" width="8.85546875" style="1" hidden="1"/>
  </cols>
  <sheetData>
    <row r="1" spans="1:32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32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65"/>
      <c r="AB2" s="27"/>
      <c r="AC2" s="299" t="str">
        <f>'Translate &amp; Prices'!$B$516</f>
        <v>Úvod</v>
      </c>
      <c r="AD2" s="300"/>
      <c r="AE2" s="300"/>
      <c r="AF2" s="300"/>
    </row>
    <row r="3" spans="1:32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65"/>
      <c r="AB3" s="27"/>
      <c r="AC3" s="299"/>
      <c r="AD3" s="300"/>
      <c r="AE3" s="300"/>
      <c r="AF3" s="300"/>
    </row>
    <row r="4" spans="1:32" ht="14.45" customHeight="1">
      <c r="A4" s="46"/>
      <c r="B4" s="46"/>
      <c r="C4" s="31"/>
      <c r="D4" s="31"/>
      <c r="E4" s="31"/>
      <c r="F4" s="31"/>
      <c r="G4" s="31"/>
      <c r="K4" s="66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32" ht="14.45" customHeight="1">
      <c r="A5" s="46"/>
      <c r="B5" s="46"/>
      <c r="C5" s="31"/>
      <c r="D5" s="31"/>
      <c r="E5" s="31"/>
      <c r="F5" s="31"/>
      <c r="G5" s="31"/>
      <c r="H5" s="31"/>
      <c r="I5" s="31"/>
      <c r="J5" s="326" t="str">
        <f>'Translate &amp; Prices'!$B$574</f>
        <v>Dodat v broušené variantě</v>
      </c>
      <c r="K5" s="327"/>
      <c r="L5" s="327"/>
      <c r="M5" s="327"/>
      <c r="N5" s="327"/>
      <c r="O5" s="327"/>
      <c r="P5" s="327"/>
      <c r="Q5" s="327"/>
      <c r="R5" s="327"/>
      <c r="S5" s="330"/>
      <c r="T5" s="331"/>
      <c r="U5" s="331"/>
      <c r="V5" s="332"/>
      <c r="W5" s="154" t="str">
        <f>'Translate &amp; Prices'!B532</f>
        <v>Ano</v>
      </c>
      <c r="X5" s="348" t="str">
        <f>IF(Profil!J2=Profil!F25,'Translate &amp; Prices'!B586,"")</f>
        <v/>
      </c>
      <c r="Y5" s="348"/>
      <c r="Z5" s="348"/>
      <c r="AA5" s="348"/>
      <c r="AB5" s="348"/>
    </row>
    <row r="6" spans="1:32" ht="14.45" customHeight="1">
      <c r="A6" s="46"/>
      <c r="B6" s="46"/>
      <c r="C6" s="31"/>
      <c r="D6" s="31"/>
      <c r="E6" s="31"/>
      <c r="F6" s="31"/>
      <c r="G6" s="31"/>
      <c r="H6" s="31"/>
      <c r="I6" s="31"/>
      <c r="J6" s="328"/>
      <c r="K6" s="329"/>
      <c r="L6" s="329"/>
      <c r="M6" s="329"/>
      <c r="N6" s="329"/>
      <c r="O6" s="329"/>
      <c r="P6" s="329"/>
      <c r="Q6" s="329"/>
      <c r="R6" s="329"/>
      <c r="S6" s="333"/>
      <c r="T6" s="334"/>
      <c r="U6" s="334"/>
      <c r="V6" s="335"/>
      <c r="W6" s="152" t="str">
        <f>'Translate &amp; Prices'!B533</f>
        <v>Ne</v>
      </c>
      <c r="X6" s="348"/>
      <c r="Y6" s="348"/>
      <c r="Z6" s="348"/>
      <c r="AA6" s="348"/>
      <c r="AB6" s="348"/>
    </row>
    <row r="7" spans="1:32" ht="9" customHeight="1">
      <c r="A7" s="46"/>
      <c r="B7" s="46"/>
      <c r="C7" s="31"/>
      <c r="D7" s="31"/>
      <c r="E7" s="31"/>
      <c r="F7" s="31"/>
      <c r="G7" s="31"/>
      <c r="H7" s="31"/>
      <c r="I7" s="31"/>
      <c r="J7" s="150"/>
      <c r="K7" s="150"/>
      <c r="L7" s="150"/>
      <c r="M7" s="150"/>
      <c r="N7" s="150"/>
      <c r="O7" s="150"/>
      <c r="P7" s="150"/>
      <c r="Q7" s="150"/>
      <c r="R7" s="150"/>
      <c r="S7" s="68"/>
      <c r="T7" s="68"/>
      <c r="U7" s="68"/>
      <c r="V7" s="68"/>
    </row>
    <row r="8" spans="1:32" ht="14.45" customHeight="1">
      <c r="A8" s="46"/>
      <c r="B8" s="46"/>
      <c r="C8" s="31"/>
      <c r="D8" s="31"/>
      <c r="E8" s="31"/>
      <c r="F8" s="31"/>
      <c r="G8" s="31"/>
      <c r="H8" s="31"/>
      <c r="I8" s="31"/>
      <c r="J8" s="326" t="str">
        <f>'Translate &amp; Prices'!$B$252</f>
        <v>Barva</v>
      </c>
      <c r="K8" s="327"/>
      <c r="L8" s="327"/>
      <c r="M8" s="327"/>
      <c r="N8" s="327"/>
      <c r="O8" s="327"/>
      <c r="P8" s="327"/>
      <c r="Q8" s="327"/>
      <c r="R8" s="327"/>
      <c r="S8" s="330"/>
      <c r="T8" s="331"/>
      <c r="U8" s="331"/>
      <c r="V8" s="332"/>
    </row>
    <row r="9" spans="1:32" ht="14.45" customHeight="1">
      <c r="A9" s="46"/>
      <c r="B9" s="46"/>
      <c r="C9" s="31"/>
      <c r="D9" s="31"/>
      <c r="E9" s="31"/>
      <c r="F9" s="31"/>
      <c r="G9" s="31"/>
      <c r="H9" s="31"/>
      <c r="I9" s="31"/>
      <c r="J9" s="328"/>
      <c r="K9" s="329"/>
      <c r="L9" s="329"/>
      <c r="M9" s="329"/>
      <c r="N9" s="329"/>
      <c r="O9" s="329"/>
      <c r="P9" s="329"/>
      <c r="Q9" s="329"/>
      <c r="R9" s="329"/>
      <c r="S9" s="333"/>
      <c r="T9" s="334"/>
      <c r="U9" s="334"/>
      <c r="V9" s="335"/>
    </row>
    <row r="10" spans="1:32" ht="15">
      <c r="A10" s="46"/>
      <c r="B10" s="46"/>
      <c r="D10" s="33"/>
      <c r="E10" s="33"/>
      <c r="F10" s="33"/>
      <c r="G10" s="33"/>
      <c r="H10" s="33"/>
      <c r="I10" s="33"/>
    </row>
    <row r="11" spans="1:32" ht="12" customHeight="1">
      <c r="D11" s="325" t="s">
        <v>1439</v>
      </c>
      <c r="E11" s="325"/>
      <c r="F11" s="342"/>
      <c r="G11" s="342"/>
      <c r="H11" s="342"/>
      <c r="I11" s="342"/>
      <c r="J11" s="343" t="str">
        <f>IF(S5=W5,'Translate &amp; Prices'!$B$571,'Translate &amp; Prices'!$B$555)</f>
        <v>Hliník</v>
      </c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4"/>
      <c r="X11" s="344"/>
      <c r="Y11" s="344"/>
      <c r="Z11" s="344"/>
      <c r="AA11" s="325" t="s">
        <v>1440</v>
      </c>
      <c r="AB11" s="325"/>
    </row>
    <row r="12" spans="1:32" ht="12" customHeight="1">
      <c r="D12" s="325"/>
      <c r="E12" s="325"/>
      <c r="F12" s="342"/>
      <c r="G12" s="342"/>
      <c r="H12" s="342"/>
      <c r="I12" s="342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4"/>
      <c r="X12" s="344"/>
      <c r="Y12" s="344"/>
      <c r="Z12" s="344"/>
      <c r="AA12" s="325"/>
      <c r="AB12" s="325"/>
    </row>
    <row r="13" spans="1:32" ht="12" customHeight="1">
      <c r="D13" s="325"/>
      <c r="E13" s="325"/>
      <c r="F13" s="342"/>
      <c r="G13" s="342"/>
      <c r="H13" s="342"/>
      <c r="I13" s="342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4"/>
      <c r="X13" s="344"/>
      <c r="Y13" s="344"/>
      <c r="Z13" s="344"/>
      <c r="AA13" s="325"/>
      <c r="AB13" s="325"/>
    </row>
    <row r="14" spans="1:32" ht="6" customHeight="1">
      <c r="D14" s="152"/>
      <c r="E14" s="152"/>
      <c r="F14" s="151"/>
      <c r="G14" s="151"/>
      <c r="H14" s="151"/>
      <c r="I14" s="151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151"/>
      <c r="X14" s="151"/>
      <c r="Y14" s="151"/>
      <c r="Z14" s="151"/>
      <c r="AA14" s="152"/>
      <c r="AB14" s="152"/>
    </row>
    <row r="15" spans="1:32" ht="6" customHeight="1">
      <c r="D15" s="152"/>
      <c r="E15" s="152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AA15" s="152"/>
      <c r="AB15" s="152"/>
    </row>
    <row r="16" spans="1:32" ht="12" customHeight="1">
      <c r="D16" s="325" t="s">
        <v>1439</v>
      </c>
      <c r="E16" s="325"/>
      <c r="F16" s="345"/>
      <c r="G16" s="345"/>
      <c r="H16" s="345"/>
      <c r="I16" s="345"/>
      <c r="J16" s="346" t="str">
        <f>IF(S5=W5,'Translate &amp; Prices'!$B$570,'Translate &amp; Prices'!$B$554)</f>
        <v>Nerez</v>
      </c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7"/>
      <c r="X16" s="347"/>
      <c r="Y16" s="347"/>
      <c r="Z16" s="347"/>
      <c r="AA16" s="325" t="s">
        <v>1440</v>
      </c>
      <c r="AB16" s="325"/>
    </row>
    <row r="17" spans="4:28" ht="12" customHeight="1">
      <c r="D17" s="325"/>
      <c r="E17" s="325"/>
      <c r="F17" s="345"/>
      <c r="G17" s="345"/>
      <c r="H17" s="345"/>
      <c r="I17" s="345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7"/>
      <c r="X17" s="347"/>
      <c r="Y17" s="347"/>
      <c r="Z17" s="347"/>
      <c r="AA17" s="325"/>
      <c r="AB17" s="325"/>
    </row>
    <row r="18" spans="4:28" ht="12" customHeight="1">
      <c r="D18" s="325"/>
      <c r="E18" s="325"/>
      <c r="F18" s="345"/>
      <c r="G18" s="345"/>
      <c r="H18" s="345"/>
      <c r="I18" s="345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7"/>
      <c r="X18" s="347"/>
      <c r="Y18" s="347"/>
      <c r="Z18" s="347"/>
      <c r="AA18" s="325"/>
      <c r="AB18" s="325"/>
    </row>
    <row r="19" spans="4:28" ht="6" customHeight="1">
      <c r="D19" s="152"/>
      <c r="E19" s="152"/>
      <c r="F19" s="151"/>
      <c r="G19" s="151"/>
      <c r="H19" s="151"/>
      <c r="I19" s="151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151"/>
      <c r="X19" s="151"/>
      <c r="Y19" s="151"/>
      <c r="Z19" s="151"/>
      <c r="AA19" s="152"/>
      <c r="AB19" s="152"/>
    </row>
    <row r="20" spans="4:28" ht="6" customHeight="1">
      <c r="D20" s="152"/>
      <c r="E20" s="152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AA20" s="152"/>
      <c r="AB20" s="152"/>
    </row>
    <row r="21" spans="4:28" ht="12" customHeight="1">
      <c r="D21" s="325" t="s">
        <v>1439</v>
      </c>
      <c r="E21" s="325"/>
      <c r="F21" s="336"/>
      <c r="G21" s="336"/>
      <c r="H21" s="336"/>
      <c r="I21" s="336"/>
      <c r="J21" s="337" t="str">
        <f>IF(S5=W5,'Translate &amp; Prices'!$B$568,'Translate &amp; Prices'!$B$552)</f>
        <v>Černá mat</v>
      </c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8"/>
      <c r="X21" s="338"/>
      <c r="Y21" s="338"/>
      <c r="Z21" s="338"/>
      <c r="AA21" s="325" t="s">
        <v>1440</v>
      </c>
      <c r="AB21" s="325"/>
    </row>
    <row r="22" spans="4:28" ht="12" customHeight="1">
      <c r="D22" s="325"/>
      <c r="E22" s="325"/>
      <c r="F22" s="336"/>
      <c r="G22" s="336"/>
      <c r="H22" s="336"/>
      <c r="I22" s="336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8"/>
      <c r="X22" s="338"/>
      <c r="Y22" s="338"/>
      <c r="Z22" s="338"/>
      <c r="AA22" s="325"/>
      <c r="AB22" s="325"/>
    </row>
    <row r="23" spans="4:28" ht="12" customHeight="1">
      <c r="D23" s="325"/>
      <c r="E23" s="325"/>
      <c r="F23" s="336"/>
      <c r="G23" s="336"/>
      <c r="H23" s="336"/>
      <c r="I23" s="336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8"/>
      <c r="X23" s="338"/>
      <c r="Y23" s="338"/>
      <c r="Z23" s="338"/>
      <c r="AA23" s="325"/>
      <c r="AB23" s="325"/>
    </row>
    <row r="24" spans="4:28" ht="6" customHeight="1">
      <c r="D24" s="152"/>
      <c r="E24" s="152"/>
      <c r="F24" s="151"/>
      <c r="G24" s="151"/>
      <c r="H24" s="151"/>
      <c r="I24" s="151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51"/>
      <c r="X24" s="151"/>
      <c r="Y24" s="151"/>
      <c r="Z24" s="151"/>
      <c r="AA24" s="152"/>
      <c r="AB24" s="152"/>
    </row>
    <row r="25" spans="4:28" ht="6" customHeight="1">
      <c r="D25" s="152"/>
      <c r="E25" s="152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AA25" s="152"/>
      <c r="AB25" s="152"/>
    </row>
    <row r="26" spans="4:28" ht="12" customHeight="1">
      <c r="D26" s="325" t="s">
        <v>1439</v>
      </c>
      <c r="E26" s="325"/>
      <c r="F26" s="339"/>
      <c r="G26" s="339"/>
      <c r="H26" s="339"/>
      <c r="I26" s="339"/>
      <c r="J26" s="340" t="str">
        <f>IF(S5=W5,'Translate &amp; Prices'!$B$569,'Translate &amp; Prices'!$B$553)</f>
        <v>Bronz</v>
      </c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1"/>
      <c r="X26" s="341"/>
      <c r="Y26" s="341"/>
      <c r="Z26" s="341"/>
      <c r="AA26" s="325" t="s">
        <v>1440</v>
      </c>
      <c r="AB26" s="325"/>
    </row>
    <row r="27" spans="4:28" ht="12" customHeight="1">
      <c r="D27" s="325"/>
      <c r="E27" s="325"/>
      <c r="F27" s="339"/>
      <c r="G27" s="339"/>
      <c r="H27" s="339"/>
      <c r="I27" s="339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1"/>
      <c r="X27" s="341"/>
      <c r="Y27" s="341"/>
      <c r="Z27" s="341"/>
      <c r="AA27" s="325"/>
      <c r="AB27" s="325"/>
    </row>
    <row r="28" spans="4:28" ht="12" customHeight="1">
      <c r="D28" s="325"/>
      <c r="E28" s="325"/>
      <c r="F28" s="339"/>
      <c r="G28" s="339"/>
      <c r="H28" s="339"/>
      <c r="I28" s="339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1"/>
      <c r="X28" s="341"/>
      <c r="Y28" s="341"/>
      <c r="Z28" s="341"/>
      <c r="AA28" s="325"/>
      <c r="AB28" s="325"/>
    </row>
    <row r="29" spans="4:28" ht="6" customHeight="1">
      <c r="D29" s="152"/>
      <c r="E29" s="152"/>
      <c r="F29" s="151"/>
      <c r="G29" s="151"/>
      <c r="H29" s="151"/>
      <c r="I29" s="151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51"/>
      <c r="X29" s="151"/>
      <c r="Y29" s="151"/>
      <c r="Z29" s="151"/>
      <c r="AA29" s="152"/>
      <c r="AB29" s="152"/>
    </row>
    <row r="30" spans="4:28" ht="6" customHeight="1">
      <c r="D30" s="152"/>
      <c r="E30" s="152"/>
      <c r="AA30" s="153"/>
      <c r="AB30" s="152"/>
    </row>
    <row r="31" spans="4:28" ht="12" customHeight="1">
      <c r="D31" s="325" t="s">
        <v>1439</v>
      </c>
      <c r="E31" s="325"/>
      <c r="F31" s="322"/>
      <c r="G31" s="322"/>
      <c r="H31" s="322"/>
      <c r="I31" s="322"/>
      <c r="J31" s="323" t="str">
        <f>IF(S5=W5,'Translate &amp; Prices'!$B$573,'Translate &amp; Prices'!$B$572)</f>
        <v>Zlatá</v>
      </c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4"/>
      <c r="X31" s="324"/>
      <c r="Y31" s="324"/>
      <c r="Z31" s="324"/>
      <c r="AA31" s="325" t="s">
        <v>1440</v>
      </c>
      <c r="AB31" s="325"/>
    </row>
    <row r="32" spans="4:28" ht="12" customHeight="1">
      <c r="D32" s="325"/>
      <c r="E32" s="325"/>
      <c r="F32" s="322"/>
      <c r="G32" s="322"/>
      <c r="H32" s="322"/>
      <c r="I32" s="322"/>
      <c r="J32" s="323"/>
      <c r="K32" s="323"/>
      <c r="L32" s="323"/>
      <c r="M32" s="323"/>
      <c r="N32" s="323"/>
      <c r="O32" s="323"/>
      <c r="P32" s="323"/>
      <c r="Q32" s="323"/>
      <c r="R32" s="323"/>
      <c r="S32" s="323"/>
      <c r="T32" s="323"/>
      <c r="U32" s="323"/>
      <c r="V32" s="323"/>
      <c r="W32" s="324"/>
      <c r="X32" s="324"/>
      <c r="Y32" s="324"/>
      <c r="Z32" s="324"/>
      <c r="AA32" s="325"/>
      <c r="AB32" s="325"/>
    </row>
    <row r="33" spans="2:30" ht="12" customHeight="1">
      <c r="D33" s="325"/>
      <c r="E33" s="325"/>
      <c r="F33" s="322"/>
      <c r="G33" s="322"/>
      <c r="H33" s="322"/>
      <c r="I33" s="322"/>
      <c r="J33" s="323"/>
      <c r="K33" s="323"/>
      <c r="L33" s="323"/>
      <c r="M33" s="323"/>
      <c r="N33" s="323"/>
      <c r="O33" s="323"/>
      <c r="P33" s="323"/>
      <c r="Q33" s="323"/>
      <c r="R33" s="323"/>
      <c r="S33" s="323"/>
      <c r="T33" s="323"/>
      <c r="U33" s="323"/>
      <c r="V33" s="323"/>
      <c r="W33" s="324"/>
      <c r="X33" s="324"/>
      <c r="Y33" s="324"/>
      <c r="Z33" s="324"/>
      <c r="AA33" s="325"/>
      <c r="AB33" s="325"/>
    </row>
    <row r="34" spans="2:30" ht="6" customHeight="1">
      <c r="F34" s="151"/>
      <c r="G34" s="151"/>
      <c r="H34" s="151"/>
      <c r="I34" s="151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51"/>
      <c r="X34" s="151"/>
      <c r="Y34" s="151"/>
      <c r="Z34" s="151"/>
    </row>
    <row r="35" spans="2:30" ht="8.4499999999999993" customHeight="1"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2:30" ht="8.4499999999999993" customHeight="1"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2:30" ht="15">
      <c r="B37" s="299" t="str">
        <f>"&lt;"&amp;" "&amp;'Translate &amp; Prices'!$B$550</f>
        <v>&lt; Zpět</v>
      </c>
      <c r="C37" s="300"/>
      <c r="AA37" s="1"/>
      <c r="AC37" s="299" t="str">
        <f>'Translate &amp; Prices'!$B$542&amp;" "&amp;"&gt;"</f>
        <v>Dále &gt;</v>
      </c>
      <c r="AD37" s="300"/>
    </row>
    <row r="38" spans="2:30" ht="15">
      <c r="B38" s="299"/>
      <c r="C38" s="300"/>
      <c r="AA38" s="1"/>
      <c r="AC38" s="299"/>
      <c r="AD38" s="300"/>
    </row>
    <row r="39" spans="2:30" ht="14.45" customHeight="1"/>
    <row r="43" spans="2:30" ht="14.45" hidden="1" customHeight="1">
      <c r="G43" s="1" t="str">
        <f>IF(S5=W5,'Translate &amp; Prices'!$B$571,'Translate &amp; Prices'!$B$555)</f>
        <v>Hliník</v>
      </c>
    </row>
    <row r="44" spans="2:30" ht="14.45" hidden="1" customHeight="1">
      <c r="G44" s="1" t="str">
        <f>IF(S5=W5,'Translate &amp; Prices'!$B$570,'Translate &amp; Prices'!$B$554)</f>
        <v>Nerez</v>
      </c>
    </row>
    <row r="45" spans="2:30" ht="14.45" hidden="1" customHeight="1">
      <c r="G45" s="1" t="str">
        <f>IF(S5=W5,'Translate &amp; Prices'!$B$568,'Translate &amp; Prices'!$B$552)</f>
        <v>Černá mat</v>
      </c>
    </row>
    <row r="46" spans="2:30" ht="14.45" hidden="1" customHeight="1">
      <c r="G46" s="1" t="str">
        <f>IF(S5=W5,'Translate &amp; Prices'!$B$569,'Translate &amp; Prices'!$B$553)</f>
        <v>Bronz</v>
      </c>
    </row>
    <row r="47" spans="2:30" ht="14.45" hidden="1" customHeight="1">
      <c r="G47" s="1" t="str">
        <f>IF(S5=W5,'Translate &amp; Prices'!$B$573,'Translate &amp; Prices'!$B$572)</f>
        <v>Zlatá</v>
      </c>
    </row>
    <row r="52" spans="3:27" s="48" customFormat="1" ht="14.45" hidden="1" customHeight="1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64"/>
    </row>
    <row r="53" spans="3:27" s="48" customFormat="1" ht="14.45" hidden="1" customHeight="1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64"/>
    </row>
    <row r="54" spans="3:27" s="48" customFormat="1" ht="14.45" hidden="1" customHeight="1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64"/>
    </row>
    <row r="55" spans="3:27" s="48" customFormat="1" ht="14.45" hidden="1" customHeight="1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64"/>
    </row>
    <row r="56" spans="3:27" s="48" customFormat="1" ht="14.45" hidden="1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64"/>
    </row>
    <row r="57" spans="3:27" s="48" customFormat="1" ht="14.45" hidden="1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64"/>
    </row>
    <row r="58" spans="3:27" s="48" customFormat="1" ht="14.45" hidden="1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64"/>
    </row>
    <row r="59" spans="3:27" s="48" customFormat="1" ht="14.45" hidden="1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64"/>
    </row>
    <row r="60" spans="3:27" s="48" customFormat="1" ht="14.45" hidden="1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64"/>
    </row>
    <row r="61" spans="3:27" s="48" customFormat="1" ht="14.45" hidden="1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64"/>
    </row>
    <row r="62" spans="3:27" s="48" customFormat="1" ht="14.45" hidden="1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64"/>
    </row>
    <row r="63" spans="3:27" s="48" customFormat="1" ht="14.45" hidden="1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64"/>
    </row>
    <row r="64" spans="3:27" s="48" customFormat="1" ht="14.45" hidden="1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64"/>
    </row>
    <row r="65" spans="3:27" s="48" customFormat="1" ht="14.45" hidden="1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64"/>
    </row>
    <row r="66" spans="3:27" s="48" customFormat="1" ht="14.45" hidden="1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64"/>
    </row>
    <row r="67" spans="3:27" s="48" customFormat="1" ht="14.45" hidden="1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64"/>
    </row>
    <row r="68" spans="3:27" s="48" customFormat="1" ht="14.45" hidden="1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64"/>
    </row>
    <row r="69" spans="3:27" s="48" customFormat="1" ht="14.45" hidden="1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64"/>
    </row>
    <row r="70" spans="3:27" s="48" customFormat="1" ht="14.45" hidden="1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64"/>
    </row>
    <row r="71" spans="3:27" s="48" customFormat="1" ht="14.45" hidden="1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64"/>
    </row>
    <row r="72" spans="3:27" s="48" customFormat="1" ht="14.45" hidden="1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64"/>
    </row>
    <row r="73" spans="3:27" s="48" customFormat="1" ht="14.45" hidden="1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64"/>
    </row>
    <row r="74" spans="3:27" s="48" customFormat="1" ht="14.45" hidden="1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64"/>
    </row>
    <row r="75" spans="3:27" s="48" customFormat="1" ht="14.45" hidden="1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64"/>
    </row>
    <row r="76" spans="3:27" s="48" customFormat="1" ht="14.45" hidden="1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64"/>
    </row>
    <row r="77" spans="3:27" s="48" customFormat="1" ht="14.45" hidden="1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64"/>
    </row>
    <row r="78" spans="3:27" s="48" customFormat="1" ht="14.45" hidden="1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64"/>
    </row>
    <row r="79" spans="3:27" s="48" customFormat="1" ht="14.45" hidden="1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64"/>
    </row>
    <row r="80" spans="3:27" s="48" customFormat="1" ht="14.45" hidden="1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64"/>
    </row>
  </sheetData>
  <sheetProtection algorithmName="SHA-512" hashValue="1fQu9e9SzMa7u4FO3tJU3ffDV3HBcj1xTXfFz86u6IHxToK8qDynUlbASFtimZeuPfo7lhy+VCGRhBwPJwZYsw==" saltValue="Bdo6VOxAPcNcJPnG9y3dxA==" spinCount="100000" sheet="1" objects="1" scenarios="1"/>
  <dataConsolidate/>
  <mergeCells count="33">
    <mergeCell ref="AC2:AF3"/>
    <mergeCell ref="F11:I13"/>
    <mergeCell ref="J11:V13"/>
    <mergeCell ref="W11:Z13"/>
    <mergeCell ref="F16:I18"/>
    <mergeCell ref="J16:V18"/>
    <mergeCell ref="W16:Z18"/>
    <mergeCell ref="AA16:AB18"/>
    <mergeCell ref="X5:AB6"/>
    <mergeCell ref="B37:C38"/>
    <mergeCell ref="AC37:AD38"/>
    <mergeCell ref="J5:R6"/>
    <mergeCell ref="S5:V6"/>
    <mergeCell ref="J8:R9"/>
    <mergeCell ref="S8:V9"/>
    <mergeCell ref="AA11:AB13"/>
    <mergeCell ref="F21:I23"/>
    <mergeCell ref="J21:V23"/>
    <mergeCell ref="W21:Z23"/>
    <mergeCell ref="F26:I28"/>
    <mergeCell ref="J26:V28"/>
    <mergeCell ref="W26:Z28"/>
    <mergeCell ref="AA21:AB23"/>
    <mergeCell ref="AA26:AB28"/>
    <mergeCell ref="AA31:AB33"/>
    <mergeCell ref="F31:I33"/>
    <mergeCell ref="J31:V33"/>
    <mergeCell ref="W31:Z33"/>
    <mergeCell ref="D11:E13"/>
    <mergeCell ref="D16:E18"/>
    <mergeCell ref="D21:E23"/>
    <mergeCell ref="D26:E28"/>
    <mergeCell ref="D31:E33"/>
  </mergeCells>
  <conditionalFormatting sqref="D16 AA16">
    <cfRule type="expression" dxfId="20" priority="6">
      <formula>$J$16=$S$8</formula>
    </cfRule>
  </conditionalFormatting>
  <conditionalFormatting sqref="D21 AA21">
    <cfRule type="expression" dxfId="19" priority="5">
      <formula>$J$21=$S$8</formula>
    </cfRule>
  </conditionalFormatting>
  <conditionalFormatting sqref="D26 AA26">
    <cfRule type="expression" dxfId="18" priority="4">
      <formula>$J$26=$S$8</formula>
    </cfRule>
  </conditionalFormatting>
  <conditionalFormatting sqref="D31 AA31">
    <cfRule type="expression" dxfId="17" priority="3">
      <formula>$J$31=$S$8</formula>
    </cfRule>
  </conditionalFormatting>
  <conditionalFormatting sqref="D11:E13 AA11:AB13">
    <cfRule type="expression" dxfId="16" priority="11">
      <formula>$J$11=$S$8</formula>
    </cfRule>
  </conditionalFormatting>
  <hyperlinks>
    <hyperlink ref="AC2:AF3" location="Hlavní!A1" display="Hlavní!A1" xr:uid="{A45E6882-2EB9-4D4A-B0A2-6457B948DBC9}"/>
    <hyperlink ref="B37:C38" location="Profil!A1" display="Profil!A1" xr:uid="{CE622C27-B9DD-4424-924C-585A7EB1D63B}"/>
    <hyperlink ref="AC37:AD38" location="Konfigurace!A1" display="Konfigurace!A1" xr:uid="{DBD20060-8D20-4409-88AE-28CDEE134620}"/>
  </hyperlinks>
  <pageMargins left="0.7" right="0.7" top="0.78740157499999996" bottom="0.78740157499999996" header="0.3" footer="0.3"/>
  <pageSetup paperSize="9" orientation="portrait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6B26AF-31B3-4A79-A13C-47A08A1DC226}">
            <xm:f>Profil!$J$2=Profil!$F$25</xm:f>
            <x14:dxf>
              <font>
                <strike val="0"/>
                <color theme="0"/>
              </font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  <border>
                <left/>
                <right/>
                <top/>
                <bottom/>
              </border>
            </x14:dxf>
          </x14:cfRule>
          <xm:sqref>F15:Z33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DBCCC59-7599-4522-A12A-59B2E0A318C5}">
          <x14:formula1>
            <xm:f>IF(Profil!$J$2=Profil!$F$25,'Translate &amp; Prices'!$B$555,$G$43:$G$47)</xm:f>
          </x14:formula1>
          <xm:sqref>S8:V9</xm:sqref>
        </x14:dataValidation>
        <x14:dataValidation type="list" allowBlank="1" showInputMessage="1" showErrorMessage="1" xr:uid="{2A33D1FB-C6B5-4053-A2E6-1B5BBB1D67EB}">
          <x14:formula1>
            <xm:f>IF(OR(Profil!J2=Profil!$F$25,Profil!J2=Profil!$R$25),W6,$W$5:$W$6)</xm:f>
          </x14:formula1>
          <xm:sqref>S5:V6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8FC3-E851-41E3-BA89-82D456844B4B}">
  <sheetPr codeName="List51"/>
  <dimension ref="A1:AU50"/>
  <sheetViews>
    <sheetView showGridLines="0" showRowColHeaders="0" showZeros="0" zoomScale="80" zoomScaleNormal="80" workbookViewId="0">
      <selection activeCell="AK2" sqref="AK2:AN3"/>
    </sheetView>
  </sheetViews>
  <sheetFormatPr defaultColWidth="0" defaultRowHeight="14.45" customHeight="1" zeroHeight="1"/>
  <cols>
    <col min="1" max="1" width="1.7109375" style="48" customWidth="1"/>
    <col min="2" max="2" width="6.7109375" style="48" customWidth="1"/>
    <col min="3" max="5" width="6.28515625" style="1" customWidth="1"/>
    <col min="6" max="6" width="5.5703125" style="1" customWidth="1"/>
    <col min="7" max="7" width="3.140625" style="1" customWidth="1"/>
    <col min="8" max="8" width="4.5703125" style="1" customWidth="1"/>
    <col min="9" max="11" width="3.140625" style="1" customWidth="1"/>
    <col min="12" max="12" width="4.7109375" style="1" customWidth="1"/>
    <col min="13" max="13" width="3.5703125" style="1" customWidth="1"/>
    <col min="14" max="14" width="3.140625" style="1" customWidth="1"/>
    <col min="15" max="15" width="5.42578125" style="1" customWidth="1"/>
    <col min="16" max="16" width="6" style="1" customWidth="1"/>
    <col min="17" max="17" width="3.140625" style="1" customWidth="1"/>
    <col min="18" max="18" width="3.42578125" style="1" customWidth="1"/>
    <col min="19" max="19" width="8.140625" style="1" customWidth="1"/>
    <col min="20" max="20" width="37.7109375" style="1" customWidth="1"/>
    <col min="21" max="36" width="7.140625" style="1" customWidth="1"/>
    <col min="37" max="40" width="8.85546875" style="1" customWidth="1"/>
    <col min="41" max="41" width="8.85546875" style="1" hidden="1" customWidth="1"/>
    <col min="42" max="42" width="13.85546875" style="1" hidden="1" customWidth="1"/>
    <col min="43" max="16384" width="8.85546875" style="1" hidden="1"/>
  </cols>
  <sheetData>
    <row r="1" spans="1:47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4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Prices'!$B$551</f>
        <v>Konfigurátor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365" t="str">
        <f>'Translate &amp; Prices'!$B$516</f>
        <v>Úvod</v>
      </c>
      <c r="AL2" s="366"/>
      <c r="AM2" s="366"/>
      <c r="AN2" s="366"/>
    </row>
    <row r="3" spans="1:4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365"/>
      <c r="AL3" s="366"/>
      <c r="AM3" s="366"/>
      <c r="AN3" s="366"/>
    </row>
    <row r="4" spans="1:4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 t="s">
        <v>1441</v>
      </c>
      <c r="AH4" s="152"/>
    </row>
    <row r="5" spans="1:47" ht="32.25" customHeight="1">
      <c r="A5" s="188"/>
      <c r="B5" s="188"/>
      <c r="C5" s="157"/>
      <c r="D5" s="157"/>
      <c r="E5" s="157"/>
      <c r="F5" s="157"/>
      <c r="G5" s="262" t="e">
        <f>VLOOKUP(K5,Vypocet_ceny!A2:C14,3,0)</f>
        <v>#N/A</v>
      </c>
      <c r="H5" s="350" t="str">
        <f>'Translate &amp; Prices'!$B$581</f>
        <v>Zvolen profil:</v>
      </c>
      <c r="I5" s="350"/>
      <c r="J5" s="350"/>
      <c r="K5" s="380" t="str">
        <f>IF(Profil!J2=0,'Translate &amp; Prices'!B583,Profil!J2)</f>
        <v>Vyberte profil</v>
      </c>
      <c r="L5" s="380"/>
      <c r="M5" s="380"/>
      <c r="N5" s="350" t="str">
        <f>'Translate &amp; Prices'!$B$580</f>
        <v>Zvolena barva:</v>
      </c>
      <c r="O5" s="350"/>
      <c r="P5" s="350"/>
      <c r="Q5" s="351" t="str">
        <f>IF(Barva!S8=0,'Translate &amp; Prices'!B587,Barva!S8)</f>
        <v>Vyberte barvu</v>
      </c>
      <c r="R5" s="351"/>
      <c r="S5" s="351"/>
      <c r="T5" s="351"/>
      <c r="AA5" s="152"/>
      <c r="AB5" s="152"/>
      <c r="AC5" s="154"/>
      <c r="AD5" s="154"/>
      <c r="AE5" s="158"/>
      <c r="AF5" s="158"/>
      <c r="AG5" s="154"/>
      <c r="AH5" s="152"/>
    </row>
    <row r="6" spans="1:47" ht="15">
      <c r="A6" s="188"/>
      <c r="B6" s="188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47" ht="14.45" customHeight="1">
      <c r="A7" s="152"/>
      <c r="B7" s="152" t="s">
        <v>17</v>
      </c>
      <c r="G7" s="377" t="str">
        <f>'Translate &amp; Prices'!$B$575</f>
        <v>Délka (mm)</v>
      </c>
      <c r="H7" s="377"/>
      <c r="I7" s="377"/>
      <c r="K7" s="377" t="str">
        <f>'Translate &amp; Prices'!$B$576</f>
        <v>Typ frézování</v>
      </c>
      <c r="L7" s="377"/>
      <c r="M7" s="377"/>
      <c r="O7" s="377" t="str">
        <f>'Translate &amp; Prices'!$B$577</f>
        <v>Tloušťka dvířek</v>
      </c>
      <c r="P7" s="377"/>
      <c r="R7" s="377" t="str">
        <f>'Translate &amp; Prices'!$B$578</f>
        <v>Počet ks.</v>
      </c>
      <c r="S7" s="377"/>
      <c r="Z7" s="151"/>
      <c r="AE7" s="151"/>
      <c r="AF7" s="151"/>
    </row>
    <row r="8" spans="1:47" ht="14.45" customHeight="1">
      <c r="A8" s="152"/>
      <c r="B8" s="152">
        <f>VLOOKUP('Translate &amp; Prices'!D1,Vypocet_ceny!AI1:AJ5,2,0)</f>
        <v>6</v>
      </c>
      <c r="C8" s="159"/>
      <c r="D8" s="159"/>
      <c r="E8" s="159"/>
      <c r="F8" s="159"/>
      <c r="G8" s="378"/>
      <c r="H8" s="378"/>
      <c r="I8" s="378"/>
      <c r="J8" s="160"/>
      <c r="K8" s="378"/>
      <c r="L8" s="378"/>
      <c r="M8" s="378"/>
      <c r="N8" s="161"/>
      <c r="O8" s="378"/>
      <c r="P8" s="378"/>
      <c r="Q8" s="161"/>
      <c r="R8" s="378"/>
      <c r="S8" s="378"/>
      <c r="U8" s="245" t="str">
        <f>'Translate &amp; Prices'!$B$579</f>
        <v>Nápověda: Typy frézování</v>
      </c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159"/>
      <c r="AI8" s="159"/>
      <c r="AJ8" s="159"/>
      <c r="AK8" s="159"/>
      <c r="AL8" s="159"/>
      <c r="AM8" s="159"/>
    </row>
    <row r="9" spans="1:47" ht="14.45" customHeight="1">
      <c r="A9" s="152"/>
      <c r="B9" s="152"/>
      <c r="Z9" s="151"/>
      <c r="AE9" s="151"/>
      <c r="AF9" s="151"/>
    </row>
    <row r="10" spans="1:47" ht="25.15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Prices'!$B$582&amp;" "&amp;"#"&amp;"1"</f>
        <v>Úchyt #1</v>
      </c>
      <c r="D10" s="353"/>
      <c r="E10" s="353"/>
      <c r="F10" s="162"/>
      <c r="G10" s="354"/>
      <c r="H10" s="354"/>
      <c r="I10" s="354"/>
      <c r="J10" s="241"/>
      <c r="K10" s="354"/>
      <c r="L10" s="354"/>
      <c r="M10" s="354"/>
      <c r="N10" s="241"/>
      <c r="O10" s="354"/>
      <c r="P10" s="354"/>
      <c r="Q10" s="241"/>
      <c r="R10" s="354"/>
      <c r="S10" s="354"/>
      <c r="T10" s="349" t="str">
        <f>IF(OR(K10=5,K10=8),'Translate &amp; Prices'!$B$584,"")</f>
        <v/>
      </c>
      <c r="AB10" s="151"/>
      <c r="AC10" s="151"/>
      <c r="AD10" s="151"/>
      <c r="AE10" s="151"/>
      <c r="AF10" s="151"/>
      <c r="AP10" s="270" t="e" cm="1">
        <f t="array" aca="1" ref="AP10" ca="1">INDIRECT(VLOOKUP(G5,Vypocet_ceny!$AB$1:$AC$6,2,0))</f>
        <v>#N/A</v>
      </c>
      <c r="AQ10" s="270"/>
    </row>
    <row r="11" spans="1:47" ht="18" customHeight="1">
      <c r="A11" s="152"/>
      <c r="B11" s="152"/>
      <c r="C11" s="163"/>
      <c r="D11" s="163"/>
      <c r="E11" s="163"/>
      <c r="G11" s="187"/>
      <c r="H11" s="187"/>
      <c r="I11" s="187"/>
      <c r="J11" s="187"/>
      <c r="K11" s="271" t="str">
        <f ca="1">IFERROR((VLOOKUP(K10,AP10:AQ13,2,0)),'Translate &amp; Prices'!B588)</f>
        <v>Změňte typ frézování</v>
      </c>
      <c r="L11" s="187"/>
      <c r="M11" s="187"/>
      <c r="N11" s="187"/>
      <c r="O11" s="242"/>
      <c r="P11" s="242"/>
      <c r="Q11" s="187"/>
      <c r="R11" s="187"/>
      <c r="S11" s="187"/>
      <c r="T11" s="349"/>
      <c r="AE11" s="151"/>
      <c r="AF11" s="151"/>
      <c r="AP11" s="270"/>
      <c r="AQ11" s="270"/>
    </row>
    <row r="12" spans="1:47" ht="25.15" customHeight="1">
      <c r="A12" s="187" t="e">
        <f ca="1">Vypocet_ceny!$I$4</f>
        <v>#N/A</v>
      </c>
      <c r="B12" s="152" t="e">
        <f t="shared" ref="B12:B24" ca="1" si="0">(A12*$B$8)*R12</f>
        <v>#N/A</v>
      </c>
      <c r="C12" s="353" t="str">
        <f>'Translate &amp; Prices'!$B$582&amp;" "&amp;"#"&amp;"2"</f>
        <v>Úchyt #2</v>
      </c>
      <c r="D12" s="353"/>
      <c r="E12" s="353"/>
      <c r="F12" s="162"/>
      <c r="G12" s="354"/>
      <c r="H12" s="354"/>
      <c r="I12" s="354"/>
      <c r="J12" s="241"/>
      <c r="K12" s="354"/>
      <c r="L12" s="354"/>
      <c r="M12" s="354"/>
      <c r="N12" s="241"/>
      <c r="O12" s="354"/>
      <c r="P12" s="354"/>
      <c r="Q12" s="241"/>
      <c r="R12" s="354"/>
      <c r="S12" s="354"/>
      <c r="T12" s="349" t="str">
        <f>IF(OR(K12=5,K12=8),'Translate &amp; Prices'!$B$584,"")</f>
        <v/>
      </c>
      <c r="AB12" s="151"/>
      <c r="AC12" s="151"/>
      <c r="AD12" s="151"/>
      <c r="AE12" s="151"/>
      <c r="AF12" s="151"/>
      <c r="AP12" s="270"/>
      <c r="AQ12" s="270"/>
    </row>
    <row r="13" spans="1:47" ht="18" customHeight="1">
      <c r="A13" s="152"/>
      <c r="B13" s="152"/>
      <c r="C13" s="163"/>
      <c r="D13" s="163"/>
      <c r="E13" s="163"/>
      <c r="G13" s="187"/>
      <c r="H13" s="187"/>
      <c r="I13" s="187"/>
      <c r="J13" s="271"/>
      <c r="K13" s="272" t="str">
        <f ca="1">IFERROR((VLOOKUP(K12,AP10:AQ13,2,0)),'Translate &amp; Prices'!B588)</f>
        <v>Změňte typ frézování</v>
      </c>
      <c r="L13" s="187"/>
      <c r="M13" s="187"/>
      <c r="N13" s="187"/>
      <c r="O13" s="242"/>
      <c r="P13" s="242"/>
      <c r="Q13" s="187"/>
      <c r="R13" s="187"/>
      <c r="S13" s="187"/>
      <c r="T13" s="349"/>
      <c r="AP13" s="270"/>
      <c r="AQ13" s="270"/>
    </row>
    <row r="14" spans="1:47" ht="25.15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Prices'!$B$582&amp;" "&amp;"#"&amp;"3"</f>
        <v>Úchyt #3</v>
      </c>
      <c r="D14" s="353"/>
      <c r="E14" s="353"/>
      <c r="F14" s="162"/>
      <c r="G14" s="354"/>
      <c r="H14" s="354"/>
      <c r="I14" s="354"/>
      <c r="J14" s="241"/>
      <c r="K14" s="354"/>
      <c r="L14" s="354"/>
      <c r="M14" s="354"/>
      <c r="N14" s="241"/>
      <c r="O14" s="354"/>
      <c r="P14" s="354"/>
      <c r="Q14" s="241"/>
      <c r="R14" s="354"/>
      <c r="S14" s="354"/>
      <c r="T14" s="349" t="str">
        <f>IF(OR(K14=5,K14=8),'Translate &amp; Prices'!$B$584,"")</f>
        <v/>
      </c>
      <c r="AE14" s="151"/>
      <c r="AF14" s="151"/>
      <c r="AP14" s="270"/>
      <c r="AQ14" s="270"/>
    </row>
    <row r="15" spans="1:47" ht="18" customHeight="1">
      <c r="A15" s="152"/>
      <c r="B15" s="152"/>
      <c r="C15" s="163"/>
      <c r="D15" s="163"/>
      <c r="E15" s="163"/>
      <c r="G15" s="187"/>
      <c r="H15" s="187"/>
      <c r="I15" s="187"/>
      <c r="J15" s="187"/>
      <c r="K15" s="271" t="str">
        <f ca="1">IFERROR((VLOOKUP(K14,AP10:AQ14,2,0)),'Translate &amp; Prices'!B588)</f>
        <v>Změňte typ frézování</v>
      </c>
      <c r="L15" s="187"/>
      <c r="M15" s="187"/>
      <c r="N15" s="187"/>
      <c r="O15" s="242"/>
      <c r="P15" s="242"/>
      <c r="Q15" s="187"/>
      <c r="R15" s="187"/>
      <c r="S15" s="187"/>
      <c r="T15" s="349"/>
      <c r="AP15" s="44"/>
      <c r="AQ15" s="44"/>
      <c r="AR15" s="29"/>
      <c r="AS15" s="29"/>
      <c r="AT15" s="29"/>
      <c r="AU15" s="29"/>
    </row>
    <row r="16" spans="1:47" ht="25.15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Prices'!$B$582&amp;" "&amp;"#"&amp;"4"</f>
        <v>Úchyt #4</v>
      </c>
      <c r="D16" s="353"/>
      <c r="E16" s="353"/>
      <c r="F16" s="162"/>
      <c r="G16" s="354"/>
      <c r="H16" s="354"/>
      <c r="I16" s="354"/>
      <c r="J16" s="241"/>
      <c r="K16" s="354"/>
      <c r="L16" s="354"/>
      <c r="M16" s="354"/>
      <c r="N16" s="241"/>
      <c r="O16" s="354"/>
      <c r="P16" s="354"/>
      <c r="Q16" s="241"/>
      <c r="R16" s="354"/>
      <c r="S16" s="354"/>
      <c r="T16" s="349" t="str">
        <f>IF(OR(K16=5,K16=8),'Translate &amp; Prices'!$B$584,"")</f>
        <v/>
      </c>
      <c r="AP16" s="44"/>
      <c r="AQ16" s="44"/>
      <c r="AR16" s="29"/>
      <c r="AS16" s="29"/>
      <c r="AT16" s="29"/>
      <c r="AU16" s="29"/>
    </row>
    <row r="17" spans="1:47" ht="18" customHeight="1">
      <c r="A17" s="152"/>
      <c r="B17" s="152"/>
      <c r="C17" s="163"/>
      <c r="D17" s="163"/>
      <c r="E17" s="163"/>
      <c r="G17" s="187"/>
      <c r="H17" s="187"/>
      <c r="I17" s="187"/>
      <c r="J17" s="187"/>
      <c r="K17" s="271" t="str">
        <f ca="1">IFERROR((VLOOKUP(K16,AP10:AQ13,2,0)),'Translate &amp; Prices'!B588)</f>
        <v>Změňte typ frézování</v>
      </c>
      <c r="L17" s="187"/>
      <c r="M17" s="187"/>
      <c r="N17" s="187"/>
      <c r="O17" s="242"/>
      <c r="P17" s="242"/>
      <c r="Q17" s="187"/>
      <c r="R17" s="187"/>
      <c r="S17" s="187"/>
      <c r="T17" s="349"/>
      <c r="U17" s="352" t="s">
        <v>1372</v>
      </c>
      <c r="V17" s="352"/>
      <c r="W17" s="352"/>
      <c r="X17" s="352"/>
      <c r="Y17" s="352"/>
      <c r="Z17" s="352"/>
      <c r="AB17" s="352" t="s">
        <v>1375</v>
      </c>
      <c r="AC17" s="352"/>
      <c r="AD17" s="352"/>
      <c r="AE17" s="352"/>
      <c r="AF17" s="352"/>
      <c r="AG17" s="352"/>
      <c r="AI17" s="352" t="s">
        <v>1378</v>
      </c>
      <c r="AJ17" s="352"/>
      <c r="AK17" s="352"/>
      <c r="AL17" s="352"/>
      <c r="AM17" s="352"/>
      <c r="AN17" s="352"/>
      <c r="AP17" s="364"/>
      <c r="AQ17" s="364"/>
      <c r="AR17" s="364"/>
      <c r="AS17" s="364"/>
      <c r="AT17" s="364"/>
      <c r="AU17" s="364"/>
    </row>
    <row r="18" spans="1:47" ht="25.15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Prices'!$B$582&amp;" "&amp;"#"&amp;"5"</f>
        <v>Úchyt #5</v>
      </c>
      <c r="D18" s="353"/>
      <c r="E18" s="353"/>
      <c r="F18" s="162"/>
      <c r="G18" s="354"/>
      <c r="H18" s="354"/>
      <c r="I18" s="354"/>
      <c r="J18" s="241"/>
      <c r="K18" s="354"/>
      <c r="L18" s="354"/>
      <c r="M18" s="354"/>
      <c r="N18" s="241"/>
      <c r="O18" s="354"/>
      <c r="P18" s="354"/>
      <c r="Q18" s="241"/>
      <c r="R18" s="354"/>
      <c r="S18" s="354"/>
      <c r="T18" s="349" t="str">
        <f>IF(OR(K18=5,K18=8),'Translate &amp; Prices'!$B$584,"")</f>
        <v/>
      </c>
      <c r="AE18" s="151"/>
      <c r="AF18" s="151"/>
    </row>
    <row r="19" spans="1:47" ht="18" customHeight="1">
      <c r="A19" s="152"/>
      <c r="B19" s="152"/>
      <c r="C19" s="163"/>
      <c r="D19" s="163"/>
      <c r="E19" s="163"/>
      <c r="G19" s="187"/>
      <c r="H19" s="187"/>
      <c r="I19" s="187"/>
      <c r="J19" s="187"/>
      <c r="K19" s="271" t="str">
        <f ca="1">IFERROR((VLOOKUP(K18,AP10:AQ13,2,0)),'Translate &amp; Prices'!B588)</f>
        <v>Změňte typ frézování</v>
      </c>
      <c r="L19" s="187"/>
      <c r="M19" s="187"/>
      <c r="N19" s="187"/>
      <c r="O19" s="242"/>
      <c r="P19" s="242"/>
      <c r="Q19" s="187"/>
      <c r="R19" s="187"/>
      <c r="S19" s="187"/>
      <c r="T19" s="349"/>
      <c r="AE19" s="151"/>
      <c r="AF19" s="151"/>
    </row>
    <row r="20" spans="1:47" ht="25.15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Prices'!$B$582&amp;" "&amp;"#"&amp;"6"</f>
        <v>Úchyt #6</v>
      </c>
      <c r="D20" s="353"/>
      <c r="E20" s="353"/>
      <c r="F20" s="162"/>
      <c r="G20" s="354"/>
      <c r="H20" s="354"/>
      <c r="I20" s="354"/>
      <c r="J20" s="241"/>
      <c r="K20" s="354"/>
      <c r="L20" s="354"/>
      <c r="M20" s="354"/>
      <c r="N20" s="241"/>
      <c r="O20" s="354"/>
      <c r="P20" s="354"/>
      <c r="Q20" s="241"/>
      <c r="R20" s="354"/>
      <c r="S20" s="354"/>
      <c r="T20" s="349" t="str">
        <f>IF(OR(K20=5,K20=8),'Translate &amp; Prices'!$B$584,"")</f>
        <v/>
      </c>
      <c r="AE20" s="151"/>
      <c r="AF20" s="151"/>
    </row>
    <row r="21" spans="1:47" ht="18" customHeight="1">
      <c r="A21" s="152"/>
      <c r="B21" s="152"/>
      <c r="C21" s="163"/>
      <c r="D21" s="163"/>
      <c r="E21" s="163"/>
      <c r="G21" s="187"/>
      <c r="H21" s="187"/>
      <c r="I21" s="187"/>
      <c r="J21" s="187"/>
      <c r="K21" s="271" t="str">
        <f ca="1">IFERROR((VLOOKUP(K20,AP10:AQ13,2,0)),'Translate &amp; Prices'!B588)</f>
        <v>Změňte typ frézování</v>
      </c>
      <c r="L21" s="187"/>
      <c r="M21" s="187"/>
      <c r="N21" s="187"/>
      <c r="O21" s="242"/>
      <c r="P21" s="242"/>
      <c r="Q21" s="187"/>
      <c r="R21" s="187"/>
      <c r="S21" s="187"/>
      <c r="T21" s="349"/>
      <c r="AE21" s="151"/>
      <c r="AF21" s="151"/>
    </row>
    <row r="22" spans="1:47" ht="25.15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Prices'!$B$582&amp;" "&amp;"#"&amp;"7"</f>
        <v>Úchyt #7</v>
      </c>
      <c r="D22" s="353"/>
      <c r="E22" s="353"/>
      <c r="F22" s="162"/>
      <c r="G22" s="354"/>
      <c r="H22" s="354"/>
      <c r="I22" s="354"/>
      <c r="J22" s="241"/>
      <c r="K22" s="354"/>
      <c r="L22" s="354"/>
      <c r="M22" s="354"/>
      <c r="N22" s="241"/>
      <c r="O22" s="354"/>
      <c r="P22" s="354"/>
      <c r="Q22" s="241"/>
      <c r="R22" s="354"/>
      <c r="S22" s="354"/>
      <c r="T22" s="349" t="str">
        <f>IF(OR(K22=5,K22=8),'Translate &amp; Prices'!$B$584,"")</f>
        <v/>
      </c>
      <c r="AE22" s="151"/>
      <c r="AF22" s="151"/>
    </row>
    <row r="23" spans="1:47" ht="18" customHeight="1">
      <c r="A23" s="152"/>
      <c r="B23" s="152"/>
      <c r="C23" s="163"/>
      <c r="D23" s="163"/>
      <c r="E23" s="163"/>
      <c r="G23" s="187"/>
      <c r="H23" s="187"/>
      <c r="I23" s="187"/>
      <c r="J23" s="187"/>
      <c r="K23" s="271" t="str">
        <f ca="1">IFERROR((VLOOKUP(K22,AP10:AQ13,2,0)),'Translate &amp; Prices'!B588)</f>
        <v>Změňte typ frézování</v>
      </c>
      <c r="L23" s="187"/>
      <c r="M23" s="187"/>
      <c r="N23" s="187"/>
      <c r="O23" s="242"/>
      <c r="P23" s="242"/>
      <c r="Q23" s="187"/>
      <c r="R23" s="187"/>
      <c r="S23" s="187"/>
      <c r="T23" s="349"/>
    </row>
    <row r="24" spans="1:47" ht="25.15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Prices'!$B$582&amp;" "&amp;"#"&amp;"8"</f>
        <v>Úchyt #8</v>
      </c>
      <c r="D24" s="353"/>
      <c r="E24" s="353"/>
      <c r="F24" s="162"/>
      <c r="G24" s="354"/>
      <c r="H24" s="354"/>
      <c r="I24" s="354"/>
      <c r="J24" s="241"/>
      <c r="K24" s="354"/>
      <c r="L24" s="354"/>
      <c r="M24" s="354"/>
      <c r="N24" s="241"/>
      <c r="O24" s="354"/>
      <c r="P24" s="354"/>
      <c r="Q24" s="241"/>
      <c r="R24" s="354"/>
      <c r="S24" s="354"/>
      <c r="T24" s="349" t="str">
        <f>IF(OR(K24=5,K24=8),'Translate &amp; Prices'!$B$584,"")</f>
        <v/>
      </c>
      <c r="AE24" s="151"/>
      <c r="AF24" s="151"/>
    </row>
    <row r="25" spans="1:47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 t="str">
        <f ca="1">IFERROR((VLOOKUP(K24,AP10:AQ13,2,0)),'Translate &amp; Prices'!B588)</f>
        <v>Změňte typ frézování</v>
      </c>
      <c r="L25" s="164"/>
      <c r="M25" s="164"/>
      <c r="N25" s="164"/>
      <c r="O25" s="165"/>
      <c r="P25" s="165"/>
      <c r="Q25" s="164"/>
      <c r="R25" s="164"/>
      <c r="S25" s="164"/>
      <c r="T25" s="349"/>
      <c r="AE25" s="151"/>
      <c r="AF25" s="151"/>
    </row>
    <row r="26" spans="1:47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352" t="s">
        <v>1381</v>
      </c>
      <c r="V26" s="352"/>
      <c r="W26" s="352"/>
      <c r="X26" s="352"/>
      <c r="Y26" s="352"/>
      <c r="Z26" s="352"/>
      <c r="AB26" s="352" t="s">
        <v>1609</v>
      </c>
      <c r="AC26" s="352"/>
      <c r="AD26" s="352"/>
      <c r="AE26" s="352"/>
      <c r="AF26" s="352"/>
      <c r="AG26" s="352"/>
      <c r="AI26" s="352" t="s">
        <v>1610</v>
      </c>
      <c r="AJ26" s="352"/>
      <c r="AK26" s="352"/>
      <c r="AL26" s="352"/>
      <c r="AM26" s="352"/>
      <c r="AN26" s="352"/>
    </row>
    <row r="27" spans="1:47" ht="18" customHeight="1">
      <c r="A27" s="1"/>
      <c r="B27" s="1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AE27" s="151"/>
      <c r="AF27" s="151"/>
    </row>
    <row r="28" spans="1:47" ht="16.899999999999999" customHeight="1">
      <c r="A28" s="1"/>
      <c r="B28" s="1"/>
      <c r="C28" s="186"/>
      <c r="D28" s="186"/>
      <c r="E28" s="355" t="str">
        <f>'Translate &amp; Prices'!$B$224</f>
        <v>Cena celkem</v>
      </c>
      <c r="F28" s="355"/>
      <c r="G28" s="355"/>
      <c r="H28" s="355"/>
      <c r="I28" s="355"/>
      <c r="J28" s="355"/>
      <c r="K28" s="357"/>
      <c r="L28" s="359">
        <f ca="1">IFERROR((SUM(B10:B24)*2.2)*(IF(ISBLANK(Zakaznik!K23),1,1-Zakaznik!K23/100)),0)</f>
        <v>0</v>
      </c>
      <c r="M28" s="359"/>
      <c r="N28" s="359"/>
      <c r="O28" s="359"/>
      <c r="P28" s="359"/>
      <c r="Q28" s="359"/>
      <c r="R28" s="359"/>
      <c r="S28" s="362" t="str">
        <f>VLOOKUP(Hlavní!U32,Konfigurace!D45:E50,2,0)</f>
        <v>Kč</v>
      </c>
    </row>
    <row r="29" spans="1:47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</row>
    <row r="30" spans="1:47" ht="14.45" hidden="1" customHeight="1">
      <c r="A30" s="1"/>
      <c r="B30" s="1"/>
    </row>
    <row r="31" spans="1:47" ht="12.6" customHeight="1">
      <c r="A31" s="1"/>
      <c r="B31" s="1"/>
    </row>
    <row r="32" spans="1:47" ht="12.6" customHeight="1">
      <c r="A32" s="1"/>
      <c r="B32" s="1"/>
    </row>
    <row r="33" spans="1:26" ht="21.75" customHeight="1">
      <c r="A33" s="1"/>
      <c r="B33" s="1"/>
      <c r="E33" s="361" t="str">
        <f>'Translate &amp; Prices'!$B$153</f>
        <v>Poznámky</v>
      </c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</row>
    <row r="34" spans="1:26" ht="14.45" hidden="1" customHeight="1">
      <c r="A34" s="1"/>
      <c r="B34" s="1"/>
    </row>
    <row r="35" spans="1:26" ht="14.45" customHeight="1">
      <c r="A35" s="1"/>
      <c r="B35" s="1"/>
      <c r="E35" s="367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9"/>
    </row>
    <row r="36" spans="1:26" ht="16.899999999999999" customHeight="1">
      <c r="B36" s="299" t="str">
        <f>"&lt;"&amp;" "&amp;'Translate &amp; Prices'!$B$550</f>
        <v>&lt; Zpět</v>
      </c>
      <c r="C36" s="300"/>
      <c r="E36" s="370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2"/>
    </row>
    <row r="37" spans="1:26" ht="15.6" customHeight="1">
      <c r="B37" s="299"/>
      <c r="C37" s="300"/>
      <c r="E37" s="370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2"/>
    </row>
    <row r="38" spans="1:26" ht="17.45" customHeight="1">
      <c r="E38" s="370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2"/>
      <c r="U38" s="352" t="s">
        <v>1611</v>
      </c>
      <c r="V38" s="352"/>
      <c r="W38" s="352"/>
      <c r="X38" s="352"/>
      <c r="Y38" s="352"/>
      <c r="Z38" s="352"/>
    </row>
    <row r="39" spans="1:26" ht="14.45" customHeight="1">
      <c r="E39" s="370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2"/>
    </row>
    <row r="40" spans="1:26" ht="14.45" customHeight="1">
      <c r="E40" s="370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2"/>
    </row>
    <row r="41" spans="1:26" ht="14.45" customHeight="1">
      <c r="E41" s="373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5"/>
    </row>
    <row r="42" spans="1:26" ht="39.6" customHeight="1">
      <c r="E42" s="376" t="str">
        <f>'Translate &amp; Prices'!$B$290&amp;" "&amp;'Translate &amp; Prices'!$B$291</f>
        <v>Vyplněnou objednávku zašlete na adresu  objednavky@demos-trade.com</v>
      </c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</row>
    <row r="43" spans="1:26" ht="14.45" customHeight="1"/>
    <row r="45" spans="1:26" ht="14.45" hidden="1" customHeight="1">
      <c r="D45" s="1">
        <v>1</v>
      </c>
      <c r="E45" s="1" t="s">
        <v>1524</v>
      </c>
    </row>
    <row r="47" spans="1:26" ht="14.45" hidden="1" customHeight="1">
      <c r="D47" s="1">
        <v>2</v>
      </c>
      <c r="E47" s="1" t="s">
        <v>1525</v>
      </c>
    </row>
    <row r="48" spans="1:26" ht="14.45" hidden="1" customHeight="1">
      <c r="D48" s="1">
        <v>3</v>
      </c>
      <c r="E48" s="1" t="s">
        <v>1526</v>
      </c>
    </row>
    <row r="49" spans="4:5" ht="14.45" hidden="1" customHeight="1">
      <c r="D49" s="1">
        <v>4</v>
      </c>
      <c r="E49" s="1" t="s">
        <v>1527</v>
      </c>
    </row>
    <row r="50" spans="4:5" ht="14.45" hidden="1" customHeight="1">
      <c r="D50" s="1">
        <v>5</v>
      </c>
      <c r="E50" s="1" t="s">
        <v>1525</v>
      </c>
    </row>
  </sheetData>
  <sheetProtection algorithmName="SHA-512" hashValue="Vb3wjHBGf2ekvzMI6dHTrBBM4umEHO2P7/X2mem7raU8BALYLJ/Km1qFvzOtAXIlwfdv6kR+dwHs6pEjfyWG/A==" saltValue="z8pbu3/OgQ87hB8yU4vkjA==" spinCount="100000" sheet="1" objects="1" scenarios="1"/>
  <mergeCells count="74">
    <mergeCell ref="AI17:AN17"/>
    <mergeCell ref="AP17:AU17"/>
    <mergeCell ref="AK2:AN3"/>
    <mergeCell ref="E35:S41"/>
    <mergeCell ref="E42:S42"/>
    <mergeCell ref="AI26:AN26"/>
    <mergeCell ref="U38:Z38"/>
    <mergeCell ref="G7:I8"/>
    <mergeCell ref="K7:M8"/>
    <mergeCell ref="O7:P8"/>
    <mergeCell ref="R7:S8"/>
    <mergeCell ref="L2:U3"/>
    <mergeCell ref="H5:J5"/>
    <mergeCell ref="K5:M5"/>
    <mergeCell ref="C12:E12"/>
    <mergeCell ref="C10:E10"/>
    <mergeCell ref="G10:I10"/>
    <mergeCell ref="K10:M10"/>
    <mergeCell ref="O10:P10"/>
    <mergeCell ref="R10:S10"/>
    <mergeCell ref="G14:I14"/>
    <mergeCell ref="G12:I12"/>
    <mergeCell ref="K12:M12"/>
    <mergeCell ref="O12:P12"/>
    <mergeCell ref="R12:S12"/>
    <mergeCell ref="K14:M14"/>
    <mergeCell ref="O14:P14"/>
    <mergeCell ref="R14:S14"/>
    <mergeCell ref="S28:S29"/>
    <mergeCell ref="C20:E20"/>
    <mergeCell ref="G20:I20"/>
    <mergeCell ref="K20:M20"/>
    <mergeCell ref="O20:P20"/>
    <mergeCell ref="R20:S20"/>
    <mergeCell ref="C22:E22"/>
    <mergeCell ref="G22:I22"/>
    <mergeCell ref="K22:M22"/>
    <mergeCell ref="O22:P22"/>
    <mergeCell ref="R22:S22"/>
    <mergeCell ref="B36:C37"/>
    <mergeCell ref="E28:J29"/>
    <mergeCell ref="K28:K29"/>
    <mergeCell ref="K24:M24"/>
    <mergeCell ref="O24:P24"/>
    <mergeCell ref="L28:R29"/>
    <mergeCell ref="E33:P33"/>
    <mergeCell ref="C14:E14"/>
    <mergeCell ref="AB17:AG17"/>
    <mergeCell ref="C18:E18"/>
    <mergeCell ref="G18:I18"/>
    <mergeCell ref="K18:M18"/>
    <mergeCell ref="O18:P18"/>
    <mergeCell ref="R18:S18"/>
    <mergeCell ref="U17:Z17"/>
    <mergeCell ref="T18:T19"/>
    <mergeCell ref="C16:E16"/>
    <mergeCell ref="G16:I16"/>
    <mergeCell ref="K16:M16"/>
    <mergeCell ref="O16:P16"/>
    <mergeCell ref="R16:S16"/>
    <mergeCell ref="AB26:AG26"/>
    <mergeCell ref="C24:E24"/>
    <mergeCell ref="G24:I24"/>
    <mergeCell ref="R24:S24"/>
    <mergeCell ref="U26:Z26"/>
    <mergeCell ref="T20:T21"/>
    <mergeCell ref="T22:T23"/>
    <mergeCell ref="T24:T25"/>
    <mergeCell ref="N5:P5"/>
    <mergeCell ref="Q5:T5"/>
    <mergeCell ref="T14:T15"/>
    <mergeCell ref="T16:T17"/>
    <mergeCell ref="T10:T11"/>
    <mergeCell ref="T12:T13"/>
  </mergeCells>
  <conditionalFormatting sqref="K7 O7 K10 O10 K12 O12 K14 O14 K16 O16 K18 O18 K20 O20 K22 O22 K24 O24">
    <cfRule type="expression" dxfId="14" priority="12">
      <formula>$G$5&lt;1</formula>
    </cfRule>
  </conditionalFormatting>
  <conditionalFormatting sqref="K11">
    <cfRule type="expression" dxfId="13" priority="6">
      <formula>$K$10=0</formula>
    </cfRule>
  </conditionalFormatting>
  <conditionalFormatting sqref="K13">
    <cfRule type="expression" dxfId="12" priority="7">
      <formula>$K$12=0</formula>
    </cfRule>
  </conditionalFormatting>
  <conditionalFormatting sqref="K15">
    <cfRule type="expression" dxfId="11" priority="8">
      <formula>$K$14=0</formula>
    </cfRule>
  </conditionalFormatting>
  <conditionalFormatting sqref="K17">
    <cfRule type="expression" dxfId="10" priority="5">
      <formula>$K$16=0</formula>
    </cfRule>
  </conditionalFormatting>
  <conditionalFormatting sqref="K19">
    <cfRule type="expression" dxfId="9" priority="4">
      <formula>$K$18=0</formula>
    </cfRule>
  </conditionalFormatting>
  <conditionalFormatting sqref="K21">
    <cfRule type="expression" dxfId="8" priority="3">
      <formula>$K$20=0</formula>
    </cfRule>
  </conditionalFormatting>
  <conditionalFormatting sqref="K23">
    <cfRule type="expression" dxfId="7" priority="2">
      <formula>$K$22=0</formula>
    </cfRule>
  </conditionalFormatting>
  <conditionalFormatting sqref="K25">
    <cfRule type="expression" dxfId="6" priority="1">
      <formula>$K$24=0</formula>
    </cfRule>
  </conditionalFormatting>
  <conditionalFormatting sqref="K12:M12 K14:M14 K16:M16 K18:M18 K20:M20 K22:M22 K24:M24">
    <cfRule type="expression" dxfId="5" priority="10">
      <formula>$AG$5="NE"</formula>
    </cfRule>
  </conditionalFormatting>
  <conditionalFormatting sqref="O12:P12 O14:P14 O16:P16 O18:P18 O20:P20 O22:P22 O24:P24">
    <cfRule type="expression" dxfId="4" priority="11">
      <formula>$AG$5="NE"</formula>
    </cfRule>
  </conditionalFormatting>
  <dataValidations count="2">
    <dataValidation type="whole" allowBlank="1" showInputMessage="1" showErrorMessage="1" sqref="R10:S10 R12:S12 R14:S14 R16:S16 R18:S18 R20:S20 R22:S22 R24:S24" xr:uid="{D967F31C-3227-4A95-A2D8-7807AF3266E5}">
      <formula1>0</formula1>
      <formula2>1000</formula2>
    </dataValidation>
    <dataValidation type="whole" allowBlank="1" showInputMessage="1" showErrorMessage="1" sqref="G10:I10 G12:I12 G14:I14 G16:I16 G18:I18 G20:I20 G22:I22 G24:I24" xr:uid="{AFEEFC2D-9717-48DD-854D-DD10282D3A9E}">
      <formula1>1</formula1>
      <formula2>1200</formula2>
    </dataValidation>
  </dataValidations>
  <hyperlinks>
    <hyperlink ref="B36:C37" location="Barva!A1" display="Barva!A1" xr:uid="{DA5DEC63-545A-4A6C-BB95-BB2D9D87CCF4}"/>
    <hyperlink ref="AK2:AN3" location="Hlavní!A1" display="Hlavní!A1" xr:uid="{4EAF37BE-8669-41F0-BB75-27DB0EF1347C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AF56E33-B137-4B73-A276-938C1D32BE86}">
          <x14:formula1>
            <xm:f>INDIRECT(VLOOKUP(G5,Vypocet_ceny!$AB$1:$AC$6,2,0))</xm:f>
          </x14:formula1>
          <xm:sqref>K10:M10</xm:sqref>
        </x14:dataValidation>
        <x14:dataValidation type="list" allowBlank="1" showInputMessage="1" showErrorMessage="1" xr:uid="{E26DEE27-3173-4E2B-B359-B736F1665AF3}">
          <x14:formula1>
            <xm:f>INDIRECT(VLOOKUP(G5,Vypocet_ceny!$AB$1:$AC$6,2,0))</xm:f>
          </x14:formula1>
          <xm:sqref>K12:M12</xm:sqref>
        </x14:dataValidation>
        <x14:dataValidation type="list" allowBlank="1" showInputMessage="1" showErrorMessage="1" xr:uid="{EAD99F8B-1C0D-4841-8AED-C6497213FBC1}">
          <x14:formula1>
            <xm:f>INDIRECT(VLOOKUP(G5,Vypocet_ceny!$AB$1:$AC$6,2,0))</xm:f>
          </x14:formula1>
          <xm:sqref>K14:M14</xm:sqref>
        </x14:dataValidation>
        <x14:dataValidation type="list" allowBlank="1" showInputMessage="1" showErrorMessage="1" xr:uid="{69E8520C-B7A0-4D46-9037-442409B613CB}">
          <x14:formula1>
            <xm:f>INDIRECT(VLOOKUP(G5,Vypocet_ceny!$AB$1:$AC$6,2,0))</xm:f>
          </x14:formula1>
          <xm:sqref>K16:M16</xm:sqref>
        </x14:dataValidation>
        <x14:dataValidation type="list" allowBlank="1" showInputMessage="1" showErrorMessage="1" xr:uid="{412C97AA-DDBB-4B43-B14C-AD19C54D5E5D}">
          <x14:formula1>
            <xm:f>INDIRECT(VLOOKUP(G5,Vypocet_ceny!$AB$1:$AC$6,2,0))</xm:f>
          </x14:formula1>
          <xm:sqref>K18:M18</xm:sqref>
        </x14:dataValidation>
        <x14:dataValidation type="list" allowBlank="1" showInputMessage="1" showErrorMessage="1" xr:uid="{DBDF8489-6E74-4293-B1D0-9FE0CACCFD3C}">
          <x14:formula1>
            <xm:f>INDIRECT(VLOOKUP(G5,Vypocet_ceny!$AB$1:$AC$6,2,0))</xm:f>
          </x14:formula1>
          <xm:sqref>K20:M20</xm:sqref>
        </x14:dataValidation>
        <x14:dataValidation type="list" allowBlank="1" showInputMessage="1" showErrorMessage="1" xr:uid="{53F1F2DA-62C6-4824-B510-914D38B8DB28}">
          <x14:formula1>
            <xm:f>INDIRECT(VLOOKUP(G5,Vypocet_ceny!$AB$1:$AC$6,2,0))</xm:f>
          </x14:formula1>
          <xm:sqref>K22:M22</xm:sqref>
        </x14:dataValidation>
        <x14:dataValidation type="list" allowBlank="1" showInputMessage="1" showErrorMessage="1" xr:uid="{2B2DD5A0-DFE0-473A-B74E-9B17C9D1ACAC}">
          <x14:formula1>
            <xm:f>INDIRECT(VLOOKUP(G5,Vypocet_ceny!$AB$1:$AC$6,2,0))</xm:f>
          </x14:formula1>
          <xm:sqref>K24:M24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A4C4-9DDF-4D3A-BB00-7621DEB80FF0}">
  <sheetPr codeName="List16"/>
  <dimension ref="A1:AK139"/>
  <sheetViews>
    <sheetView showGridLines="0" showRowColHeaders="0" zoomScale="80" zoomScaleNormal="80" workbookViewId="0">
      <selection activeCell="AH2" sqref="AH2:AK3"/>
    </sheetView>
  </sheetViews>
  <sheetFormatPr defaultColWidth="0" defaultRowHeight="14.45" customHeight="1" zeroHeight="1"/>
  <cols>
    <col min="1" max="2" width="7" style="48" customWidth="1"/>
    <col min="3" max="36" width="7" style="1" customWidth="1"/>
    <col min="37" max="37" width="8.85546875" style="1" customWidth="1"/>
    <col min="38" max="16384" width="8.85546875" style="1" hidden="1"/>
  </cols>
  <sheetData>
    <row r="1" spans="1:37" ht="15">
      <c r="A1" s="156"/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37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379" t="str">
        <f>'Translate &amp; Prices'!$B$292</f>
        <v>Nákresy profilů</v>
      </c>
      <c r="M2" s="379"/>
      <c r="N2" s="379"/>
      <c r="O2" s="379"/>
      <c r="P2" s="379"/>
      <c r="Q2" s="379"/>
      <c r="R2" s="379"/>
      <c r="S2" s="379"/>
      <c r="T2" s="379"/>
      <c r="U2" s="379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365" t="str">
        <f>'Translate &amp; Prices'!$B$516</f>
        <v>Úvod</v>
      </c>
      <c r="AI2" s="366"/>
      <c r="AJ2" s="366"/>
      <c r="AK2" s="366"/>
    </row>
    <row r="3" spans="1:37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365"/>
      <c r="AI3" s="366"/>
      <c r="AJ3" s="366"/>
      <c r="AK3" s="366"/>
    </row>
    <row r="4" spans="1:37" ht="9.6" customHeight="1">
      <c r="A4" s="156"/>
      <c r="B4" s="156"/>
      <c r="C4" s="157"/>
      <c r="D4" s="157"/>
      <c r="E4" s="157"/>
      <c r="F4" s="157"/>
      <c r="G4" s="157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4"/>
      <c r="AE4" s="158"/>
      <c r="AF4" s="158"/>
      <c r="AG4" s="152"/>
      <c r="AH4" s="152"/>
    </row>
    <row r="5" spans="1:37" ht="12.6" customHeight="1">
      <c r="A5" s="156"/>
      <c r="B5" s="156"/>
      <c r="C5" s="157"/>
      <c r="D5" s="157"/>
      <c r="E5" s="157"/>
      <c r="F5" s="157"/>
      <c r="G5" s="157"/>
      <c r="I5" s="157"/>
      <c r="O5" s="63"/>
      <c r="P5" s="63"/>
      <c r="Q5" s="63"/>
      <c r="R5" s="63"/>
      <c r="S5" s="63"/>
      <c r="T5" s="63"/>
      <c r="U5" s="63"/>
      <c r="V5" s="63"/>
      <c r="W5" s="63"/>
      <c r="X5" s="63"/>
      <c r="Y5" s="154"/>
      <c r="Z5" s="154"/>
      <c r="AA5" s="154"/>
      <c r="AB5" s="154"/>
      <c r="AC5" s="154"/>
      <c r="AD5" s="154"/>
      <c r="AE5" s="158"/>
      <c r="AF5" s="158"/>
      <c r="AG5" s="152"/>
      <c r="AH5" s="152"/>
    </row>
    <row r="6" spans="1:37" ht="12.6" customHeight="1">
      <c r="A6" s="156"/>
      <c r="B6" s="156"/>
      <c r="C6" s="381" t="s">
        <v>1327</v>
      </c>
      <c r="D6" s="382"/>
      <c r="E6" s="383"/>
      <c r="F6" s="193"/>
      <c r="G6" s="381" t="s">
        <v>1331</v>
      </c>
      <c r="H6" s="382"/>
      <c r="I6" s="383"/>
      <c r="J6" s="194"/>
      <c r="K6" s="381" t="s">
        <v>1345</v>
      </c>
      <c r="L6" s="382"/>
      <c r="M6" s="383"/>
      <c r="N6" s="193"/>
      <c r="O6" s="381" t="s">
        <v>1557</v>
      </c>
      <c r="P6" s="382"/>
      <c r="Q6" s="383"/>
      <c r="R6" s="195"/>
      <c r="S6" s="381" t="s">
        <v>1600</v>
      </c>
      <c r="T6" s="382"/>
      <c r="U6" s="383"/>
      <c r="V6" s="193"/>
      <c r="W6" s="381" t="s">
        <v>1332</v>
      </c>
      <c r="X6" s="382"/>
      <c r="Y6" s="383"/>
      <c r="Z6" s="154"/>
      <c r="AA6" s="154"/>
      <c r="AB6" s="154"/>
      <c r="AC6" s="154"/>
      <c r="AD6" s="154"/>
      <c r="AE6" s="158"/>
      <c r="AF6" s="158"/>
      <c r="AG6" s="152"/>
      <c r="AH6" s="152"/>
    </row>
    <row r="7" spans="1:37" ht="12.6" customHeight="1">
      <c r="A7" s="156"/>
      <c r="B7" s="156"/>
      <c r="C7" s="384"/>
      <c r="D7" s="385"/>
      <c r="E7" s="386"/>
      <c r="F7" s="193"/>
      <c r="G7" s="384"/>
      <c r="H7" s="385"/>
      <c r="I7" s="386"/>
      <c r="J7" s="194"/>
      <c r="K7" s="384"/>
      <c r="L7" s="385"/>
      <c r="M7" s="386"/>
      <c r="N7" s="193"/>
      <c r="O7" s="384"/>
      <c r="P7" s="385"/>
      <c r="Q7" s="386"/>
      <c r="R7" s="195"/>
      <c r="S7" s="384"/>
      <c r="T7" s="385"/>
      <c r="U7" s="386"/>
      <c r="V7" s="193"/>
      <c r="W7" s="384"/>
      <c r="X7" s="385"/>
      <c r="Y7" s="386"/>
      <c r="Z7" s="154"/>
      <c r="AA7" s="154"/>
      <c r="AB7" s="154"/>
      <c r="AC7" s="154"/>
      <c r="AD7" s="154"/>
      <c r="AE7" s="158"/>
      <c r="AF7" s="158"/>
      <c r="AG7" s="152"/>
      <c r="AH7" s="152"/>
    </row>
    <row r="8" spans="1:37" s="48" customFormat="1" ht="12.6" customHeight="1"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"/>
      <c r="AA8" s="1"/>
      <c r="AB8" s="1"/>
      <c r="AC8" s="1"/>
      <c r="AD8" s="1"/>
    </row>
    <row r="9" spans="1:37" s="48" customFormat="1" ht="12.6" customHeight="1">
      <c r="C9" s="381" t="s">
        <v>1330</v>
      </c>
      <c r="D9" s="382"/>
      <c r="E9" s="383"/>
      <c r="G9" s="381" t="s">
        <v>1575</v>
      </c>
      <c r="H9" s="382"/>
      <c r="I9" s="383"/>
      <c r="J9" s="194"/>
      <c r="K9" s="381" t="s">
        <v>1328</v>
      </c>
      <c r="L9" s="382"/>
      <c r="M9" s="383"/>
      <c r="N9" s="194"/>
      <c r="O9" s="381" t="s">
        <v>1528</v>
      </c>
      <c r="P9" s="382"/>
      <c r="Q9" s="383"/>
      <c r="R9" s="193"/>
      <c r="S9" s="381" t="s">
        <v>1329</v>
      </c>
      <c r="T9" s="382"/>
      <c r="U9" s="383"/>
      <c r="V9" s="194"/>
      <c r="W9" s="381" t="s">
        <v>1479</v>
      </c>
      <c r="X9" s="382"/>
      <c r="Y9" s="383"/>
      <c r="Z9" s="1"/>
      <c r="AA9" s="1"/>
      <c r="AB9" s="1"/>
      <c r="AC9" s="1"/>
      <c r="AD9" s="1"/>
    </row>
    <row r="10" spans="1:37" s="48" customFormat="1" ht="12.6" customHeight="1">
      <c r="C10" s="384"/>
      <c r="D10" s="385"/>
      <c r="E10" s="386"/>
      <c r="G10" s="384"/>
      <c r="H10" s="385"/>
      <c r="I10" s="386"/>
      <c r="J10" s="194"/>
      <c r="K10" s="384"/>
      <c r="L10" s="385"/>
      <c r="M10" s="386"/>
      <c r="N10" s="194"/>
      <c r="O10" s="384"/>
      <c r="P10" s="385"/>
      <c r="Q10" s="386"/>
      <c r="R10" s="193"/>
      <c r="S10" s="384"/>
      <c r="T10" s="385"/>
      <c r="U10" s="386"/>
      <c r="V10" s="194"/>
      <c r="W10" s="384"/>
      <c r="X10" s="385"/>
      <c r="Y10" s="38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7" s="48" customFormat="1" ht="14.45" customHeight="1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7" s="48" customFormat="1" ht="14.45" customHeight="1">
      <c r="B12" s="387" t="s">
        <v>1327</v>
      </c>
      <c r="C12" s="395" t="e" vm="1">
        <v>#VALUE!</v>
      </c>
      <c r="D12" s="395"/>
      <c r="E12" s="395"/>
      <c r="F12" s="395"/>
      <c r="G12" s="395"/>
      <c r="H12" s="395"/>
      <c r="I12" s="395"/>
      <c r="J12" s="395"/>
      <c r="K12" s="395"/>
      <c r="L12" s="396"/>
      <c r="M12" s="1"/>
      <c r="N12" s="387" t="s">
        <v>1331</v>
      </c>
      <c r="O12" s="395" t="e" vm="2">
        <v>#VALUE!</v>
      </c>
      <c r="P12" s="395"/>
      <c r="Q12" s="395"/>
      <c r="R12" s="395"/>
      <c r="S12" s="395"/>
      <c r="T12" s="395"/>
      <c r="U12" s="395"/>
      <c r="V12" s="395"/>
      <c r="W12" s="395"/>
      <c r="X12" s="396"/>
      <c r="Y12" s="1"/>
      <c r="Z12" s="387" t="s">
        <v>1345</v>
      </c>
      <c r="AA12" s="395" t="e" vm="3">
        <v>#VALUE!</v>
      </c>
      <c r="AB12" s="395"/>
      <c r="AC12" s="395"/>
      <c r="AD12" s="395"/>
      <c r="AE12" s="395"/>
      <c r="AF12" s="395"/>
      <c r="AG12" s="395"/>
      <c r="AH12" s="395"/>
      <c r="AI12" s="395"/>
      <c r="AJ12" s="396"/>
    </row>
    <row r="13" spans="1:37" s="48" customFormat="1" ht="14.45" customHeight="1">
      <c r="B13" s="388"/>
      <c r="C13" s="397"/>
      <c r="D13" s="397"/>
      <c r="E13" s="397"/>
      <c r="F13" s="397"/>
      <c r="G13" s="397"/>
      <c r="H13" s="397"/>
      <c r="I13" s="397"/>
      <c r="J13" s="397"/>
      <c r="K13" s="397"/>
      <c r="L13" s="398"/>
      <c r="M13" s="1"/>
      <c r="N13" s="388"/>
      <c r="O13" s="397"/>
      <c r="P13" s="397"/>
      <c r="Q13" s="397"/>
      <c r="R13" s="397"/>
      <c r="S13" s="397"/>
      <c r="T13" s="397"/>
      <c r="U13" s="397"/>
      <c r="V13" s="397"/>
      <c r="W13" s="397"/>
      <c r="X13" s="398"/>
      <c r="Y13" s="1"/>
      <c r="Z13" s="388"/>
      <c r="AA13" s="397"/>
      <c r="AB13" s="397"/>
      <c r="AC13" s="397"/>
      <c r="AD13" s="397"/>
      <c r="AE13" s="397"/>
      <c r="AF13" s="397"/>
      <c r="AG13" s="397"/>
      <c r="AH13" s="397"/>
      <c r="AI13" s="397"/>
      <c r="AJ13" s="398"/>
    </row>
    <row r="14" spans="1:37" s="48" customFormat="1" ht="14.45" customHeight="1">
      <c r="B14" s="388"/>
      <c r="C14" s="397"/>
      <c r="D14" s="397"/>
      <c r="E14" s="397"/>
      <c r="F14" s="397"/>
      <c r="G14" s="397"/>
      <c r="H14" s="397"/>
      <c r="I14" s="397"/>
      <c r="J14" s="397"/>
      <c r="K14" s="397"/>
      <c r="L14" s="398"/>
      <c r="M14" s="1"/>
      <c r="N14" s="388"/>
      <c r="O14" s="397"/>
      <c r="P14" s="397"/>
      <c r="Q14" s="397"/>
      <c r="R14" s="397"/>
      <c r="S14" s="397"/>
      <c r="T14" s="397"/>
      <c r="U14" s="397"/>
      <c r="V14" s="397"/>
      <c r="W14" s="397"/>
      <c r="X14" s="398"/>
      <c r="Y14" s="1"/>
      <c r="Z14" s="388"/>
      <c r="AA14" s="397"/>
      <c r="AB14" s="397"/>
      <c r="AC14" s="397"/>
      <c r="AD14" s="397"/>
      <c r="AE14" s="397"/>
      <c r="AF14" s="397"/>
      <c r="AG14" s="397"/>
      <c r="AH14" s="397"/>
      <c r="AI14" s="397"/>
      <c r="AJ14" s="398"/>
    </row>
    <row r="15" spans="1:37" s="48" customFormat="1" ht="14.45" customHeight="1">
      <c r="B15" s="388"/>
      <c r="C15" s="397"/>
      <c r="D15" s="397"/>
      <c r="E15" s="397"/>
      <c r="F15" s="397"/>
      <c r="G15" s="397"/>
      <c r="H15" s="397"/>
      <c r="I15" s="397"/>
      <c r="J15" s="397"/>
      <c r="K15" s="397"/>
      <c r="L15" s="398"/>
      <c r="M15" s="1"/>
      <c r="N15" s="388"/>
      <c r="O15" s="397"/>
      <c r="P15" s="397"/>
      <c r="Q15" s="397"/>
      <c r="R15" s="397"/>
      <c r="S15" s="397"/>
      <c r="T15" s="397"/>
      <c r="U15" s="397"/>
      <c r="V15" s="397"/>
      <c r="W15" s="397"/>
      <c r="X15" s="398"/>
      <c r="Y15" s="1"/>
      <c r="Z15" s="388"/>
      <c r="AA15" s="397"/>
      <c r="AB15" s="397"/>
      <c r="AC15" s="397"/>
      <c r="AD15" s="397"/>
      <c r="AE15" s="397"/>
      <c r="AF15" s="397"/>
      <c r="AG15" s="397"/>
      <c r="AH15" s="397"/>
      <c r="AI15" s="397"/>
      <c r="AJ15" s="398"/>
    </row>
    <row r="16" spans="1:37" s="48" customFormat="1" ht="14.45" customHeight="1">
      <c r="B16" s="388"/>
      <c r="C16" s="397"/>
      <c r="D16" s="397"/>
      <c r="E16" s="397"/>
      <c r="F16" s="397"/>
      <c r="G16" s="397"/>
      <c r="H16" s="397"/>
      <c r="I16" s="397"/>
      <c r="J16" s="397"/>
      <c r="K16" s="397"/>
      <c r="L16" s="398"/>
      <c r="M16" s="1"/>
      <c r="N16" s="388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1"/>
      <c r="Z16" s="388"/>
      <c r="AA16" s="397"/>
      <c r="AB16" s="397"/>
      <c r="AC16" s="397"/>
      <c r="AD16" s="397"/>
      <c r="AE16" s="397"/>
      <c r="AF16" s="397"/>
      <c r="AG16" s="397"/>
      <c r="AH16" s="397"/>
      <c r="AI16" s="397"/>
      <c r="AJ16" s="398"/>
    </row>
    <row r="17" spans="2:36" s="48" customFormat="1" ht="14.45" customHeight="1">
      <c r="B17" s="388"/>
      <c r="C17" s="397"/>
      <c r="D17" s="397"/>
      <c r="E17" s="397"/>
      <c r="F17" s="397"/>
      <c r="G17" s="397"/>
      <c r="H17" s="397"/>
      <c r="I17" s="397"/>
      <c r="J17" s="397"/>
      <c r="K17" s="397"/>
      <c r="L17" s="398"/>
      <c r="M17" s="1"/>
      <c r="N17" s="388"/>
      <c r="O17" s="397"/>
      <c r="P17" s="397"/>
      <c r="Q17" s="397"/>
      <c r="R17" s="397"/>
      <c r="S17" s="397"/>
      <c r="T17" s="397"/>
      <c r="U17" s="397"/>
      <c r="V17" s="397"/>
      <c r="W17" s="397"/>
      <c r="X17" s="398"/>
      <c r="Y17" s="1"/>
      <c r="Z17" s="388"/>
      <c r="AA17" s="397"/>
      <c r="AB17" s="397"/>
      <c r="AC17" s="397"/>
      <c r="AD17" s="397"/>
      <c r="AE17" s="397"/>
      <c r="AF17" s="397"/>
      <c r="AG17" s="397"/>
      <c r="AH17" s="397"/>
      <c r="AI17" s="397"/>
      <c r="AJ17" s="398"/>
    </row>
    <row r="18" spans="2:36" s="48" customFormat="1" ht="14.45" customHeight="1">
      <c r="B18" s="388"/>
      <c r="C18" s="397"/>
      <c r="D18" s="397"/>
      <c r="E18" s="397"/>
      <c r="F18" s="397"/>
      <c r="G18" s="397"/>
      <c r="H18" s="397"/>
      <c r="I18" s="397"/>
      <c r="J18" s="397"/>
      <c r="K18" s="397"/>
      <c r="L18" s="398"/>
      <c r="M18" s="1"/>
      <c r="N18" s="388"/>
      <c r="O18" s="397"/>
      <c r="P18" s="397"/>
      <c r="Q18" s="397"/>
      <c r="R18" s="397"/>
      <c r="S18" s="397"/>
      <c r="T18" s="397"/>
      <c r="U18" s="397"/>
      <c r="V18" s="397"/>
      <c r="W18" s="397"/>
      <c r="X18" s="398"/>
      <c r="Y18" s="1"/>
      <c r="Z18" s="388"/>
      <c r="AA18" s="397"/>
      <c r="AB18" s="397"/>
      <c r="AC18" s="397"/>
      <c r="AD18" s="397"/>
      <c r="AE18" s="397"/>
      <c r="AF18" s="397"/>
      <c r="AG18" s="397"/>
      <c r="AH18" s="397"/>
      <c r="AI18" s="397"/>
      <c r="AJ18" s="398"/>
    </row>
    <row r="19" spans="2:36" s="48" customFormat="1" ht="14.45" customHeight="1">
      <c r="B19" s="388"/>
      <c r="C19" s="397"/>
      <c r="D19" s="397"/>
      <c r="E19" s="397"/>
      <c r="F19" s="397"/>
      <c r="G19" s="397"/>
      <c r="H19" s="397"/>
      <c r="I19" s="397"/>
      <c r="J19" s="397"/>
      <c r="K19" s="397"/>
      <c r="L19" s="398"/>
      <c r="M19" s="1"/>
      <c r="N19" s="388"/>
      <c r="O19" s="397"/>
      <c r="P19" s="397"/>
      <c r="Q19" s="397"/>
      <c r="R19" s="397"/>
      <c r="S19" s="397"/>
      <c r="T19" s="397"/>
      <c r="U19" s="397"/>
      <c r="V19" s="397"/>
      <c r="W19" s="397"/>
      <c r="X19" s="398"/>
      <c r="Y19" s="1"/>
      <c r="Z19" s="388"/>
      <c r="AA19" s="397"/>
      <c r="AB19" s="397"/>
      <c r="AC19" s="397"/>
      <c r="AD19" s="397"/>
      <c r="AE19" s="397"/>
      <c r="AF19" s="397"/>
      <c r="AG19" s="397"/>
      <c r="AH19" s="397"/>
      <c r="AI19" s="397"/>
      <c r="AJ19" s="398"/>
    </row>
    <row r="20" spans="2:36" s="48" customFormat="1" ht="14.45" customHeight="1">
      <c r="B20" s="388"/>
      <c r="C20" s="397"/>
      <c r="D20" s="397"/>
      <c r="E20" s="397"/>
      <c r="F20" s="397"/>
      <c r="G20" s="397"/>
      <c r="H20" s="397"/>
      <c r="I20" s="397"/>
      <c r="J20" s="397"/>
      <c r="K20" s="397"/>
      <c r="L20" s="398"/>
      <c r="M20" s="1"/>
      <c r="N20" s="388"/>
      <c r="O20" s="397"/>
      <c r="P20" s="397"/>
      <c r="Q20" s="397"/>
      <c r="R20" s="397"/>
      <c r="S20" s="397"/>
      <c r="T20" s="397"/>
      <c r="U20" s="397"/>
      <c r="V20" s="397"/>
      <c r="W20" s="397"/>
      <c r="X20" s="398"/>
      <c r="Y20" s="1"/>
      <c r="Z20" s="388"/>
      <c r="AA20" s="397"/>
      <c r="AB20" s="397"/>
      <c r="AC20" s="397"/>
      <c r="AD20" s="397"/>
      <c r="AE20" s="397"/>
      <c r="AF20" s="397"/>
      <c r="AG20" s="397"/>
      <c r="AH20" s="397"/>
      <c r="AI20" s="397"/>
      <c r="AJ20" s="398"/>
    </row>
    <row r="21" spans="2:36" s="48" customFormat="1" ht="14.45" customHeight="1">
      <c r="B21" s="388"/>
      <c r="C21" s="397"/>
      <c r="D21" s="397"/>
      <c r="E21" s="397"/>
      <c r="F21" s="397"/>
      <c r="G21" s="397"/>
      <c r="H21" s="397"/>
      <c r="I21" s="397"/>
      <c r="J21" s="397"/>
      <c r="K21" s="397"/>
      <c r="L21" s="398"/>
      <c r="M21" s="1"/>
      <c r="N21" s="388"/>
      <c r="O21" s="397"/>
      <c r="P21" s="397"/>
      <c r="Q21" s="397"/>
      <c r="R21" s="397"/>
      <c r="S21" s="397"/>
      <c r="T21" s="397"/>
      <c r="U21" s="397"/>
      <c r="V21" s="397"/>
      <c r="W21" s="397"/>
      <c r="X21" s="398"/>
      <c r="Y21" s="1"/>
      <c r="Z21" s="388"/>
      <c r="AA21" s="397"/>
      <c r="AB21" s="397"/>
      <c r="AC21" s="397"/>
      <c r="AD21" s="397"/>
      <c r="AE21" s="397"/>
      <c r="AF21" s="397"/>
      <c r="AG21" s="397"/>
      <c r="AH21" s="397"/>
      <c r="AI21" s="397"/>
      <c r="AJ21" s="398"/>
    </row>
    <row r="22" spans="2:36" s="48" customFormat="1" ht="14.45" customHeight="1">
      <c r="B22" s="388"/>
      <c r="C22" s="397"/>
      <c r="D22" s="397"/>
      <c r="E22" s="397"/>
      <c r="F22" s="397"/>
      <c r="G22" s="397"/>
      <c r="H22" s="397"/>
      <c r="I22" s="397"/>
      <c r="J22" s="397"/>
      <c r="K22" s="397"/>
      <c r="L22" s="398"/>
      <c r="M22" s="1"/>
      <c r="N22" s="388"/>
      <c r="O22" s="397"/>
      <c r="P22" s="397"/>
      <c r="Q22" s="397"/>
      <c r="R22" s="397"/>
      <c r="S22" s="397"/>
      <c r="T22" s="397"/>
      <c r="U22" s="397"/>
      <c r="V22" s="397"/>
      <c r="W22" s="397"/>
      <c r="X22" s="398"/>
      <c r="Y22" s="1"/>
      <c r="Z22" s="388"/>
      <c r="AA22" s="397"/>
      <c r="AB22" s="397"/>
      <c r="AC22" s="397"/>
      <c r="AD22" s="397"/>
      <c r="AE22" s="397"/>
      <c r="AF22" s="397"/>
      <c r="AG22" s="397"/>
      <c r="AH22" s="397"/>
      <c r="AI22" s="397"/>
      <c r="AJ22" s="398"/>
    </row>
    <row r="23" spans="2:36" s="48" customFormat="1" ht="14.45" customHeight="1">
      <c r="B23" s="388"/>
      <c r="C23" s="397"/>
      <c r="D23" s="397"/>
      <c r="E23" s="397"/>
      <c r="F23" s="397"/>
      <c r="G23" s="397"/>
      <c r="H23" s="397"/>
      <c r="I23" s="397"/>
      <c r="J23" s="397"/>
      <c r="K23" s="397"/>
      <c r="L23" s="398"/>
      <c r="M23" s="1"/>
      <c r="N23" s="388"/>
      <c r="O23" s="397"/>
      <c r="P23" s="397"/>
      <c r="Q23" s="397"/>
      <c r="R23" s="397"/>
      <c r="S23" s="397"/>
      <c r="T23" s="397"/>
      <c r="U23" s="397"/>
      <c r="V23" s="397"/>
      <c r="W23" s="397"/>
      <c r="X23" s="398"/>
      <c r="Y23" s="1"/>
      <c r="Z23" s="388"/>
      <c r="AA23" s="397"/>
      <c r="AB23" s="397"/>
      <c r="AC23" s="397"/>
      <c r="AD23" s="397"/>
      <c r="AE23" s="397"/>
      <c r="AF23" s="397"/>
      <c r="AG23" s="397"/>
      <c r="AH23" s="397"/>
      <c r="AI23" s="397"/>
      <c r="AJ23" s="398"/>
    </row>
    <row r="24" spans="2:36" s="48" customFormat="1" ht="14.45" customHeight="1">
      <c r="B24" s="388"/>
      <c r="C24" s="397"/>
      <c r="D24" s="397"/>
      <c r="E24" s="397"/>
      <c r="F24" s="397"/>
      <c r="G24" s="397"/>
      <c r="H24" s="397"/>
      <c r="I24" s="397"/>
      <c r="J24" s="397"/>
      <c r="K24" s="397"/>
      <c r="L24" s="398"/>
      <c r="M24" s="1"/>
      <c r="N24" s="388"/>
      <c r="O24" s="397"/>
      <c r="P24" s="397"/>
      <c r="Q24" s="397"/>
      <c r="R24" s="397"/>
      <c r="S24" s="397"/>
      <c r="T24" s="397"/>
      <c r="U24" s="397"/>
      <c r="V24" s="397"/>
      <c r="W24" s="397"/>
      <c r="X24" s="398"/>
      <c r="Y24" s="1"/>
      <c r="Z24" s="388"/>
      <c r="AA24" s="397"/>
      <c r="AB24" s="397"/>
      <c r="AC24" s="397"/>
      <c r="AD24" s="397"/>
      <c r="AE24" s="397"/>
      <c r="AF24" s="397"/>
      <c r="AG24" s="397"/>
      <c r="AH24" s="397"/>
      <c r="AI24" s="397"/>
      <c r="AJ24" s="398"/>
    </row>
    <row r="25" spans="2:36" s="48" customFormat="1" ht="14.45" customHeight="1">
      <c r="B25" s="388"/>
      <c r="C25" s="397"/>
      <c r="D25" s="397"/>
      <c r="E25" s="397"/>
      <c r="F25" s="397"/>
      <c r="G25" s="397"/>
      <c r="H25" s="397"/>
      <c r="I25" s="397"/>
      <c r="J25" s="397"/>
      <c r="K25" s="397"/>
      <c r="L25" s="398"/>
      <c r="M25" s="1"/>
      <c r="N25" s="388"/>
      <c r="O25" s="397"/>
      <c r="P25" s="397"/>
      <c r="Q25" s="397"/>
      <c r="R25" s="397"/>
      <c r="S25" s="397"/>
      <c r="T25" s="397"/>
      <c r="U25" s="397"/>
      <c r="V25" s="397"/>
      <c r="W25" s="397"/>
      <c r="X25" s="398"/>
      <c r="Y25" s="1"/>
      <c r="Z25" s="388"/>
      <c r="AA25" s="397"/>
      <c r="AB25" s="397"/>
      <c r="AC25" s="397"/>
      <c r="AD25" s="397"/>
      <c r="AE25" s="397"/>
      <c r="AF25" s="397"/>
      <c r="AG25" s="397"/>
      <c r="AH25" s="397"/>
      <c r="AI25" s="397"/>
      <c r="AJ25" s="398"/>
    </row>
    <row r="26" spans="2:36" s="48" customFormat="1" ht="14.45" customHeight="1">
      <c r="B26" s="388"/>
      <c r="C26" s="397"/>
      <c r="D26" s="397"/>
      <c r="E26" s="397"/>
      <c r="F26" s="397"/>
      <c r="G26" s="397"/>
      <c r="H26" s="397"/>
      <c r="I26" s="397"/>
      <c r="J26" s="397"/>
      <c r="K26" s="397"/>
      <c r="L26" s="398"/>
      <c r="M26" s="1"/>
      <c r="N26" s="388"/>
      <c r="O26" s="397"/>
      <c r="P26" s="397"/>
      <c r="Q26" s="397"/>
      <c r="R26" s="397"/>
      <c r="S26" s="397"/>
      <c r="T26" s="397"/>
      <c r="U26" s="397"/>
      <c r="V26" s="397"/>
      <c r="W26" s="397"/>
      <c r="X26" s="398"/>
      <c r="Y26" s="1"/>
      <c r="Z26" s="388"/>
      <c r="AA26" s="397"/>
      <c r="AB26" s="397"/>
      <c r="AC26" s="397"/>
      <c r="AD26" s="397"/>
      <c r="AE26" s="397"/>
      <c r="AF26" s="397"/>
      <c r="AG26" s="397"/>
      <c r="AH26" s="397"/>
      <c r="AI26" s="397"/>
      <c r="AJ26" s="398"/>
    </row>
    <row r="27" spans="2:36" s="48" customFormat="1" ht="14.45" customHeight="1">
      <c r="B27" s="388"/>
      <c r="C27" s="397"/>
      <c r="D27" s="397"/>
      <c r="E27" s="397"/>
      <c r="F27" s="397"/>
      <c r="G27" s="397"/>
      <c r="H27" s="397"/>
      <c r="I27" s="397"/>
      <c r="J27" s="397"/>
      <c r="K27" s="397"/>
      <c r="L27" s="398"/>
      <c r="M27" s="1"/>
      <c r="N27" s="388"/>
      <c r="O27" s="397"/>
      <c r="P27" s="397"/>
      <c r="Q27" s="397"/>
      <c r="R27" s="397"/>
      <c r="S27" s="397"/>
      <c r="T27" s="397"/>
      <c r="U27" s="397"/>
      <c r="V27" s="397"/>
      <c r="W27" s="397"/>
      <c r="X27" s="398"/>
      <c r="Y27" s="1"/>
      <c r="Z27" s="388"/>
      <c r="AA27" s="397"/>
      <c r="AB27" s="397"/>
      <c r="AC27" s="397"/>
      <c r="AD27" s="397"/>
      <c r="AE27" s="397"/>
      <c r="AF27" s="397"/>
      <c r="AG27" s="397"/>
      <c r="AH27" s="397"/>
      <c r="AI27" s="397"/>
      <c r="AJ27" s="398"/>
    </row>
    <row r="28" spans="2:36" s="48" customFormat="1" ht="14.45" customHeight="1">
      <c r="B28" s="388"/>
      <c r="C28" s="397"/>
      <c r="D28" s="397"/>
      <c r="E28" s="397"/>
      <c r="F28" s="397"/>
      <c r="G28" s="397"/>
      <c r="H28" s="397"/>
      <c r="I28" s="397"/>
      <c r="J28" s="397"/>
      <c r="K28" s="397"/>
      <c r="L28" s="398"/>
      <c r="M28" s="1"/>
      <c r="N28" s="388"/>
      <c r="O28" s="397"/>
      <c r="P28" s="397"/>
      <c r="Q28" s="397"/>
      <c r="R28" s="397"/>
      <c r="S28" s="397"/>
      <c r="T28" s="397"/>
      <c r="U28" s="397"/>
      <c r="V28" s="397"/>
      <c r="W28" s="397"/>
      <c r="X28" s="398"/>
      <c r="Y28" s="1"/>
      <c r="Z28" s="388"/>
      <c r="AA28" s="397"/>
      <c r="AB28" s="397"/>
      <c r="AC28" s="397"/>
      <c r="AD28" s="397"/>
      <c r="AE28" s="397"/>
      <c r="AF28" s="397"/>
      <c r="AG28" s="397"/>
      <c r="AH28" s="397"/>
      <c r="AI28" s="397"/>
      <c r="AJ28" s="398"/>
    </row>
    <row r="29" spans="2:36" s="48" customFormat="1" ht="14.45" customHeight="1">
      <c r="B29" s="388"/>
      <c r="C29" s="397"/>
      <c r="D29" s="397"/>
      <c r="E29" s="397"/>
      <c r="F29" s="397"/>
      <c r="G29" s="397"/>
      <c r="H29" s="397"/>
      <c r="I29" s="397"/>
      <c r="J29" s="397"/>
      <c r="K29" s="397"/>
      <c r="L29" s="398"/>
      <c r="M29" s="1"/>
      <c r="N29" s="388"/>
      <c r="O29" s="397"/>
      <c r="P29" s="397"/>
      <c r="Q29" s="397"/>
      <c r="R29" s="397"/>
      <c r="S29" s="397"/>
      <c r="T29" s="397"/>
      <c r="U29" s="397"/>
      <c r="V29" s="397"/>
      <c r="W29" s="397"/>
      <c r="X29" s="398"/>
      <c r="Y29" s="1"/>
      <c r="Z29" s="388"/>
      <c r="AA29" s="397"/>
      <c r="AB29" s="397"/>
      <c r="AC29" s="397"/>
      <c r="AD29" s="397"/>
      <c r="AE29" s="397"/>
      <c r="AF29" s="397"/>
      <c r="AG29" s="397"/>
      <c r="AH29" s="397"/>
      <c r="AI29" s="397"/>
      <c r="AJ29" s="398"/>
    </row>
    <row r="30" spans="2:36" s="48" customFormat="1" ht="14.45" customHeight="1">
      <c r="B30" s="388"/>
      <c r="C30" s="397"/>
      <c r="D30" s="397"/>
      <c r="E30" s="397"/>
      <c r="F30" s="397"/>
      <c r="G30" s="397"/>
      <c r="H30" s="397"/>
      <c r="I30" s="397"/>
      <c r="J30" s="397"/>
      <c r="K30" s="397"/>
      <c r="L30" s="398"/>
      <c r="M30" s="1"/>
      <c r="N30" s="388"/>
      <c r="O30" s="397"/>
      <c r="P30" s="397"/>
      <c r="Q30" s="397"/>
      <c r="R30" s="397"/>
      <c r="S30" s="397"/>
      <c r="T30" s="397"/>
      <c r="U30" s="397"/>
      <c r="V30" s="397"/>
      <c r="W30" s="397"/>
      <c r="X30" s="398"/>
      <c r="Y30" s="1"/>
      <c r="Z30" s="388"/>
      <c r="AA30" s="397"/>
      <c r="AB30" s="397"/>
      <c r="AC30" s="397"/>
      <c r="AD30" s="397"/>
      <c r="AE30" s="397"/>
      <c r="AF30" s="397"/>
      <c r="AG30" s="397"/>
      <c r="AH30" s="397"/>
      <c r="AI30" s="397"/>
      <c r="AJ30" s="398"/>
    </row>
    <row r="31" spans="2:36" s="48" customFormat="1" ht="14.45" customHeight="1">
      <c r="B31" s="388"/>
      <c r="C31" s="397"/>
      <c r="D31" s="397"/>
      <c r="E31" s="397"/>
      <c r="F31" s="397"/>
      <c r="G31" s="397"/>
      <c r="H31" s="397"/>
      <c r="I31" s="397"/>
      <c r="J31" s="397"/>
      <c r="K31" s="397"/>
      <c r="L31" s="398"/>
      <c r="M31" s="1"/>
      <c r="N31" s="388"/>
      <c r="O31" s="397"/>
      <c r="P31" s="397"/>
      <c r="Q31" s="397"/>
      <c r="R31" s="397"/>
      <c r="S31" s="397"/>
      <c r="T31" s="397"/>
      <c r="U31" s="397"/>
      <c r="V31" s="397"/>
      <c r="W31" s="397"/>
      <c r="X31" s="398"/>
      <c r="Y31" s="1"/>
      <c r="Z31" s="388"/>
      <c r="AA31" s="397"/>
      <c r="AB31" s="397"/>
      <c r="AC31" s="397"/>
      <c r="AD31" s="397"/>
      <c r="AE31" s="397"/>
      <c r="AF31" s="397"/>
      <c r="AG31" s="397"/>
      <c r="AH31" s="397"/>
      <c r="AI31" s="397"/>
      <c r="AJ31" s="398"/>
    </row>
    <row r="32" spans="2:36" s="48" customFormat="1" ht="14.45" customHeight="1">
      <c r="B32" s="388"/>
      <c r="C32" s="397"/>
      <c r="D32" s="397"/>
      <c r="E32" s="397"/>
      <c r="F32" s="397"/>
      <c r="G32" s="397"/>
      <c r="H32" s="397"/>
      <c r="I32" s="397"/>
      <c r="J32" s="397"/>
      <c r="K32" s="397"/>
      <c r="L32" s="398"/>
      <c r="M32" s="1"/>
      <c r="N32" s="388"/>
      <c r="O32" s="397"/>
      <c r="P32" s="397"/>
      <c r="Q32" s="397"/>
      <c r="R32" s="397"/>
      <c r="S32" s="397"/>
      <c r="T32" s="397"/>
      <c r="U32" s="397"/>
      <c r="V32" s="397"/>
      <c r="W32" s="397"/>
      <c r="X32" s="398"/>
      <c r="Y32" s="1"/>
      <c r="Z32" s="388"/>
      <c r="AA32" s="397"/>
      <c r="AB32" s="397"/>
      <c r="AC32" s="397"/>
      <c r="AD32" s="397"/>
      <c r="AE32" s="397"/>
      <c r="AF32" s="397"/>
      <c r="AG32" s="397"/>
      <c r="AH32" s="397"/>
      <c r="AI32" s="397"/>
      <c r="AJ32" s="398"/>
    </row>
    <row r="33" spans="2:36" s="48" customFormat="1" ht="14.45" customHeight="1">
      <c r="B33" s="388"/>
      <c r="C33" s="397"/>
      <c r="D33" s="397"/>
      <c r="E33" s="397"/>
      <c r="F33" s="397"/>
      <c r="G33" s="397"/>
      <c r="H33" s="397"/>
      <c r="I33" s="397"/>
      <c r="J33" s="397"/>
      <c r="K33" s="397"/>
      <c r="L33" s="398"/>
      <c r="M33" s="1"/>
      <c r="N33" s="388"/>
      <c r="O33" s="397"/>
      <c r="P33" s="397"/>
      <c r="Q33" s="397"/>
      <c r="R33" s="397"/>
      <c r="S33" s="397"/>
      <c r="T33" s="397"/>
      <c r="U33" s="397"/>
      <c r="V33" s="397"/>
      <c r="W33" s="397"/>
      <c r="X33" s="398"/>
      <c r="Y33" s="1"/>
      <c r="Z33" s="388"/>
      <c r="AA33" s="397"/>
      <c r="AB33" s="397"/>
      <c r="AC33" s="397"/>
      <c r="AD33" s="397"/>
      <c r="AE33" s="397"/>
      <c r="AF33" s="397"/>
      <c r="AG33" s="397"/>
      <c r="AH33" s="397"/>
      <c r="AI33" s="397"/>
      <c r="AJ33" s="398"/>
    </row>
    <row r="34" spans="2:36" s="48" customFormat="1" ht="14.45" customHeight="1">
      <c r="B34" s="388"/>
      <c r="C34" s="397"/>
      <c r="D34" s="397"/>
      <c r="E34" s="397"/>
      <c r="F34" s="397"/>
      <c r="G34" s="397"/>
      <c r="H34" s="397"/>
      <c r="I34" s="397"/>
      <c r="J34" s="397"/>
      <c r="K34" s="397"/>
      <c r="L34" s="398"/>
      <c r="M34" s="1"/>
      <c r="N34" s="388"/>
      <c r="O34" s="397"/>
      <c r="P34" s="397"/>
      <c r="Q34" s="397"/>
      <c r="R34" s="397"/>
      <c r="S34" s="397"/>
      <c r="T34" s="397"/>
      <c r="U34" s="397"/>
      <c r="V34" s="397"/>
      <c r="W34" s="397"/>
      <c r="X34" s="398"/>
      <c r="Y34" s="1"/>
      <c r="Z34" s="388"/>
      <c r="AA34" s="397"/>
      <c r="AB34" s="397"/>
      <c r="AC34" s="397"/>
      <c r="AD34" s="397"/>
      <c r="AE34" s="397"/>
      <c r="AF34" s="397"/>
      <c r="AG34" s="397"/>
      <c r="AH34" s="397"/>
      <c r="AI34" s="397"/>
      <c r="AJ34" s="398"/>
    </row>
    <row r="35" spans="2:36" s="48" customFormat="1" ht="14.45" customHeight="1">
      <c r="B35" s="388"/>
      <c r="C35" s="397"/>
      <c r="D35" s="397"/>
      <c r="E35" s="397"/>
      <c r="F35" s="397"/>
      <c r="G35" s="397"/>
      <c r="H35" s="397"/>
      <c r="I35" s="397"/>
      <c r="J35" s="397"/>
      <c r="K35" s="397"/>
      <c r="L35" s="398"/>
      <c r="M35" s="1"/>
      <c r="N35" s="388"/>
      <c r="O35" s="397"/>
      <c r="P35" s="397"/>
      <c r="Q35" s="397"/>
      <c r="R35" s="397"/>
      <c r="S35" s="397"/>
      <c r="T35" s="397"/>
      <c r="U35" s="397"/>
      <c r="V35" s="397"/>
      <c r="W35" s="397"/>
      <c r="X35" s="398"/>
      <c r="Y35" s="1"/>
      <c r="Z35" s="388"/>
      <c r="AA35" s="397"/>
      <c r="AB35" s="397"/>
      <c r="AC35" s="397"/>
      <c r="AD35" s="397"/>
      <c r="AE35" s="397"/>
      <c r="AF35" s="397"/>
      <c r="AG35" s="397"/>
      <c r="AH35" s="397"/>
      <c r="AI35" s="397"/>
      <c r="AJ35" s="398"/>
    </row>
    <row r="36" spans="2:36" s="48" customFormat="1" ht="14.45" customHeight="1">
      <c r="B36" s="388"/>
      <c r="C36" s="397"/>
      <c r="D36" s="397"/>
      <c r="E36" s="397"/>
      <c r="F36" s="397"/>
      <c r="G36" s="397"/>
      <c r="H36" s="397"/>
      <c r="I36" s="397"/>
      <c r="J36" s="397"/>
      <c r="K36" s="397"/>
      <c r="L36" s="398"/>
      <c r="M36" s="1"/>
      <c r="N36" s="388"/>
      <c r="O36" s="397"/>
      <c r="P36" s="397"/>
      <c r="Q36" s="397"/>
      <c r="R36" s="397"/>
      <c r="S36" s="397"/>
      <c r="T36" s="397"/>
      <c r="U36" s="397"/>
      <c r="V36" s="397"/>
      <c r="W36" s="397"/>
      <c r="X36" s="398"/>
      <c r="Y36" s="1"/>
      <c r="Z36" s="388"/>
      <c r="AA36" s="397"/>
      <c r="AB36" s="397"/>
      <c r="AC36" s="397"/>
      <c r="AD36" s="397"/>
      <c r="AE36" s="397"/>
      <c r="AF36" s="397"/>
      <c r="AG36" s="397"/>
      <c r="AH36" s="397"/>
      <c r="AI36" s="397"/>
      <c r="AJ36" s="398"/>
    </row>
    <row r="37" spans="2:36" s="48" customFormat="1" ht="14.45" customHeight="1">
      <c r="B37" s="388"/>
      <c r="C37" s="397"/>
      <c r="D37" s="397"/>
      <c r="E37" s="397"/>
      <c r="F37" s="397"/>
      <c r="G37" s="397"/>
      <c r="H37" s="397"/>
      <c r="I37" s="397"/>
      <c r="J37" s="397"/>
      <c r="K37" s="397"/>
      <c r="L37" s="398"/>
      <c r="M37" s="1"/>
      <c r="N37" s="388"/>
      <c r="O37" s="397"/>
      <c r="P37" s="397"/>
      <c r="Q37" s="397"/>
      <c r="R37" s="397"/>
      <c r="S37" s="397"/>
      <c r="T37" s="397"/>
      <c r="U37" s="397"/>
      <c r="V37" s="397"/>
      <c r="W37" s="397"/>
      <c r="X37" s="398"/>
      <c r="Y37" s="1"/>
      <c r="Z37" s="388"/>
      <c r="AA37" s="397"/>
      <c r="AB37" s="397"/>
      <c r="AC37" s="397"/>
      <c r="AD37" s="397"/>
      <c r="AE37" s="397"/>
      <c r="AF37" s="397"/>
      <c r="AG37" s="397"/>
      <c r="AH37" s="397"/>
      <c r="AI37" s="397"/>
      <c r="AJ37" s="398"/>
    </row>
    <row r="38" spans="2:36" s="48" customFormat="1" ht="14.45" customHeight="1">
      <c r="B38" s="388"/>
      <c r="C38" s="397"/>
      <c r="D38" s="397"/>
      <c r="E38" s="397"/>
      <c r="F38" s="397"/>
      <c r="G38" s="397"/>
      <c r="H38" s="397"/>
      <c r="I38" s="397"/>
      <c r="J38" s="397"/>
      <c r="K38" s="397"/>
      <c r="L38" s="398"/>
      <c r="M38" s="1"/>
      <c r="N38" s="388"/>
      <c r="O38" s="397"/>
      <c r="P38" s="397"/>
      <c r="Q38" s="397"/>
      <c r="R38" s="397"/>
      <c r="S38" s="397"/>
      <c r="T38" s="397"/>
      <c r="U38" s="397"/>
      <c r="V38" s="397"/>
      <c r="W38" s="397"/>
      <c r="X38" s="398"/>
      <c r="Y38" s="1"/>
      <c r="Z38" s="388"/>
      <c r="AA38" s="397"/>
      <c r="AB38" s="397"/>
      <c r="AC38" s="397"/>
      <c r="AD38" s="397"/>
      <c r="AE38" s="397"/>
      <c r="AF38" s="397"/>
      <c r="AG38" s="397"/>
      <c r="AH38" s="397"/>
      <c r="AI38" s="397"/>
      <c r="AJ38" s="398"/>
    </row>
    <row r="39" spans="2:36" s="48" customFormat="1" ht="14.45" customHeight="1">
      <c r="B39" s="388"/>
      <c r="C39" s="397"/>
      <c r="D39" s="397"/>
      <c r="E39" s="397"/>
      <c r="F39" s="397"/>
      <c r="G39" s="397"/>
      <c r="H39" s="397"/>
      <c r="I39" s="397"/>
      <c r="J39" s="397"/>
      <c r="K39" s="397"/>
      <c r="L39" s="398"/>
      <c r="M39" s="1"/>
      <c r="N39" s="388"/>
      <c r="O39" s="397"/>
      <c r="P39" s="397"/>
      <c r="Q39" s="397"/>
      <c r="R39" s="397"/>
      <c r="S39" s="397"/>
      <c r="T39" s="397"/>
      <c r="U39" s="397"/>
      <c r="V39" s="397"/>
      <c r="W39" s="397"/>
      <c r="X39" s="398"/>
      <c r="Y39" s="1"/>
      <c r="Z39" s="388"/>
      <c r="AA39" s="397"/>
      <c r="AB39" s="397"/>
      <c r="AC39" s="397"/>
      <c r="AD39" s="397"/>
      <c r="AE39" s="397"/>
      <c r="AF39" s="397"/>
      <c r="AG39" s="397"/>
      <c r="AH39" s="397"/>
      <c r="AI39" s="397"/>
      <c r="AJ39" s="398"/>
    </row>
    <row r="40" spans="2:36" s="48" customFormat="1" ht="14.45" customHeight="1">
      <c r="B40" s="388"/>
      <c r="C40" s="397"/>
      <c r="D40" s="397"/>
      <c r="E40" s="397"/>
      <c r="F40" s="397"/>
      <c r="G40" s="397"/>
      <c r="H40" s="397"/>
      <c r="I40" s="397"/>
      <c r="J40" s="397"/>
      <c r="K40" s="397"/>
      <c r="L40" s="398"/>
      <c r="M40" s="1"/>
      <c r="N40" s="388"/>
      <c r="O40" s="397"/>
      <c r="P40" s="397"/>
      <c r="Q40" s="397"/>
      <c r="R40" s="397"/>
      <c r="S40" s="397"/>
      <c r="T40" s="397"/>
      <c r="U40" s="397"/>
      <c r="V40" s="397"/>
      <c r="W40" s="397"/>
      <c r="X40" s="398"/>
      <c r="Y40" s="1"/>
      <c r="Z40" s="388"/>
      <c r="AA40" s="397"/>
      <c r="AB40" s="397"/>
      <c r="AC40" s="397"/>
      <c r="AD40" s="397"/>
      <c r="AE40" s="397"/>
      <c r="AF40" s="397"/>
      <c r="AG40" s="397"/>
      <c r="AH40" s="397"/>
      <c r="AI40" s="397"/>
      <c r="AJ40" s="398"/>
    </row>
    <row r="41" spans="2:36" s="48" customFormat="1" ht="14.45" customHeight="1">
      <c r="B41" s="389"/>
      <c r="C41" s="399"/>
      <c r="D41" s="399"/>
      <c r="E41" s="399"/>
      <c r="F41" s="399"/>
      <c r="G41" s="399"/>
      <c r="H41" s="399"/>
      <c r="I41" s="399"/>
      <c r="J41" s="399"/>
      <c r="K41" s="399"/>
      <c r="L41" s="400"/>
      <c r="M41" s="1"/>
      <c r="N41" s="389"/>
      <c r="O41" s="399"/>
      <c r="P41" s="399"/>
      <c r="Q41" s="399"/>
      <c r="R41" s="399"/>
      <c r="S41" s="399"/>
      <c r="T41" s="399"/>
      <c r="U41" s="399"/>
      <c r="V41" s="399"/>
      <c r="W41" s="399"/>
      <c r="X41" s="400"/>
      <c r="Y41" s="1"/>
      <c r="Z41" s="389"/>
      <c r="AA41" s="399"/>
      <c r="AB41" s="399"/>
      <c r="AC41" s="399"/>
      <c r="AD41" s="399"/>
      <c r="AE41" s="399"/>
      <c r="AF41" s="399"/>
      <c r="AG41" s="399"/>
      <c r="AH41" s="399"/>
      <c r="AI41" s="399"/>
      <c r="AJ41" s="400"/>
    </row>
    <row r="42" spans="2:36" s="48" customFormat="1" ht="14.45" customHeight="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2:36" s="48" customFormat="1" ht="14.4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s="48" customFormat="1" ht="14.45" customHeight="1">
      <c r="B44" s="387" t="s">
        <v>1332</v>
      </c>
      <c r="C44" s="395" t="e" vm="4">
        <v>#VALUE!</v>
      </c>
      <c r="D44" s="395"/>
      <c r="E44" s="395"/>
      <c r="F44" s="395"/>
      <c r="G44" s="395"/>
      <c r="H44" s="395"/>
      <c r="I44" s="395"/>
      <c r="J44" s="395"/>
      <c r="K44" s="395"/>
      <c r="L44" s="396"/>
      <c r="M44" s="1"/>
      <c r="N44" s="387" t="s">
        <v>1330</v>
      </c>
      <c r="O44" s="395" t="e" vm="5">
        <v>#VALUE!</v>
      </c>
      <c r="P44" s="395"/>
      <c r="Q44" s="395"/>
      <c r="R44" s="395"/>
      <c r="S44" s="395"/>
      <c r="T44" s="395"/>
      <c r="U44" s="395"/>
      <c r="V44" s="395"/>
      <c r="W44" s="395"/>
      <c r="X44" s="396"/>
      <c r="Y44" s="1"/>
      <c r="Z44" s="387" t="s">
        <v>1575</v>
      </c>
      <c r="AA44" s="390" t="e" vm="6">
        <v>#VALUE!</v>
      </c>
      <c r="AB44" s="390"/>
      <c r="AC44" s="390"/>
      <c r="AD44" s="390"/>
      <c r="AE44" s="390"/>
      <c r="AF44" s="390"/>
      <c r="AG44" s="390"/>
      <c r="AH44" s="390"/>
      <c r="AI44" s="390"/>
      <c r="AJ44" s="391"/>
    </row>
    <row r="45" spans="2:36" s="48" customFormat="1" ht="14.45" customHeight="1">
      <c r="B45" s="388"/>
      <c r="C45" s="397"/>
      <c r="D45" s="397"/>
      <c r="E45" s="397"/>
      <c r="F45" s="397"/>
      <c r="G45" s="397"/>
      <c r="H45" s="397"/>
      <c r="I45" s="397"/>
      <c r="J45" s="397"/>
      <c r="K45" s="397"/>
      <c r="L45" s="398"/>
      <c r="M45" s="1"/>
      <c r="N45" s="388"/>
      <c r="O45" s="397"/>
      <c r="P45" s="397"/>
      <c r="Q45" s="397"/>
      <c r="R45" s="397"/>
      <c r="S45" s="397"/>
      <c r="T45" s="397"/>
      <c r="U45" s="397"/>
      <c r="V45" s="397"/>
      <c r="W45" s="397"/>
      <c r="X45" s="398"/>
      <c r="Y45" s="1"/>
      <c r="Z45" s="388"/>
      <c r="AA45" s="310"/>
      <c r="AB45" s="310"/>
      <c r="AC45" s="310"/>
      <c r="AD45" s="310"/>
      <c r="AE45" s="310"/>
      <c r="AF45" s="310"/>
      <c r="AG45" s="310"/>
      <c r="AH45" s="310"/>
      <c r="AI45" s="310"/>
      <c r="AJ45" s="392"/>
    </row>
    <row r="46" spans="2:36" s="48" customFormat="1" ht="14.45" customHeight="1">
      <c r="B46" s="388"/>
      <c r="C46" s="397"/>
      <c r="D46" s="397"/>
      <c r="E46" s="397"/>
      <c r="F46" s="397"/>
      <c r="G46" s="397"/>
      <c r="H46" s="397"/>
      <c r="I46" s="397"/>
      <c r="J46" s="397"/>
      <c r="K46" s="397"/>
      <c r="L46" s="398"/>
      <c r="M46" s="1"/>
      <c r="N46" s="388"/>
      <c r="O46" s="397"/>
      <c r="P46" s="397"/>
      <c r="Q46" s="397"/>
      <c r="R46" s="397"/>
      <c r="S46" s="397"/>
      <c r="T46" s="397"/>
      <c r="U46" s="397"/>
      <c r="V46" s="397"/>
      <c r="W46" s="397"/>
      <c r="X46" s="398"/>
      <c r="Y46" s="1"/>
      <c r="Z46" s="388"/>
      <c r="AA46" s="310"/>
      <c r="AB46" s="310"/>
      <c r="AC46" s="310"/>
      <c r="AD46" s="310"/>
      <c r="AE46" s="310"/>
      <c r="AF46" s="310"/>
      <c r="AG46" s="310"/>
      <c r="AH46" s="310"/>
      <c r="AI46" s="310"/>
      <c r="AJ46" s="392"/>
    </row>
    <row r="47" spans="2:36" s="48" customFormat="1" ht="14.45" customHeight="1">
      <c r="B47" s="388"/>
      <c r="C47" s="397"/>
      <c r="D47" s="397"/>
      <c r="E47" s="397"/>
      <c r="F47" s="397"/>
      <c r="G47" s="397"/>
      <c r="H47" s="397"/>
      <c r="I47" s="397"/>
      <c r="J47" s="397"/>
      <c r="K47" s="397"/>
      <c r="L47" s="398"/>
      <c r="M47" s="1"/>
      <c r="N47" s="388"/>
      <c r="O47" s="397"/>
      <c r="P47" s="397"/>
      <c r="Q47" s="397"/>
      <c r="R47" s="397"/>
      <c r="S47" s="397"/>
      <c r="T47" s="397"/>
      <c r="U47" s="397"/>
      <c r="V47" s="397"/>
      <c r="W47" s="397"/>
      <c r="X47" s="398"/>
      <c r="Y47" s="1"/>
      <c r="Z47" s="388"/>
      <c r="AA47" s="310"/>
      <c r="AB47" s="310"/>
      <c r="AC47" s="310"/>
      <c r="AD47" s="310"/>
      <c r="AE47" s="310"/>
      <c r="AF47" s="310"/>
      <c r="AG47" s="310"/>
      <c r="AH47" s="310"/>
      <c r="AI47" s="310"/>
      <c r="AJ47" s="392"/>
    </row>
    <row r="48" spans="2:36" s="48" customFormat="1" ht="14.45" customHeight="1">
      <c r="B48" s="388"/>
      <c r="C48" s="397"/>
      <c r="D48" s="397"/>
      <c r="E48" s="397"/>
      <c r="F48" s="397"/>
      <c r="G48" s="397"/>
      <c r="H48" s="397"/>
      <c r="I48" s="397"/>
      <c r="J48" s="397"/>
      <c r="K48" s="397"/>
      <c r="L48" s="398"/>
      <c r="M48" s="1"/>
      <c r="N48" s="388"/>
      <c r="O48" s="397"/>
      <c r="P48" s="397"/>
      <c r="Q48" s="397"/>
      <c r="R48" s="397"/>
      <c r="S48" s="397"/>
      <c r="T48" s="397"/>
      <c r="U48" s="397"/>
      <c r="V48" s="397"/>
      <c r="W48" s="397"/>
      <c r="X48" s="398"/>
      <c r="Y48" s="1"/>
      <c r="Z48" s="388"/>
      <c r="AA48" s="310"/>
      <c r="AB48" s="310"/>
      <c r="AC48" s="310"/>
      <c r="AD48" s="310"/>
      <c r="AE48" s="310"/>
      <c r="AF48" s="310"/>
      <c r="AG48" s="310"/>
      <c r="AH48" s="310"/>
      <c r="AI48" s="310"/>
      <c r="AJ48" s="392"/>
    </row>
    <row r="49" spans="2:36" s="48" customFormat="1" ht="14.45" customHeight="1">
      <c r="B49" s="388"/>
      <c r="C49" s="397"/>
      <c r="D49" s="397"/>
      <c r="E49" s="397"/>
      <c r="F49" s="397"/>
      <c r="G49" s="397"/>
      <c r="H49" s="397"/>
      <c r="I49" s="397"/>
      <c r="J49" s="397"/>
      <c r="K49" s="397"/>
      <c r="L49" s="398"/>
      <c r="M49" s="1"/>
      <c r="N49" s="388"/>
      <c r="O49" s="397"/>
      <c r="P49" s="397"/>
      <c r="Q49" s="397"/>
      <c r="R49" s="397"/>
      <c r="S49" s="397"/>
      <c r="T49" s="397"/>
      <c r="U49" s="397"/>
      <c r="V49" s="397"/>
      <c r="W49" s="397"/>
      <c r="X49" s="398"/>
      <c r="Y49" s="1"/>
      <c r="Z49" s="388"/>
      <c r="AA49" s="310"/>
      <c r="AB49" s="310"/>
      <c r="AC49" s="310"/>
      <c r="AD49" s="310"/>
      <c r="AE49" s="310"/>
      <c r="AF49" s="310"/>
      <c r="AG49" s="310"/>
      <c r="AH49" s="310"/>
      <c r="AI49" s="310"/>
      <c r="AJ49" s="392"/>
    </row>
    <row r="50" spans="2:36" s="48" customFormat="1" ht="14.45" customHeight="1">
      <c r="B50" s="388"/>
      <c r="C50" s="397"/>
      <c r="D50" s="397"/>
      <c r="E50" s="397"/>
      <c r="F50" s="397"/>
      <c r="G50" s="397"/>
      <c r="H50" s="397"/>
      <c r="I50" s="397"/>
      <c r="J50" s="397"/>
      <c r="K50" s="397"/>
      <c r="L50" s="398"/>
      <c r="M50" s="1"/>
      <c r="N50" s="388"/>
      <c r="O50" s="397"/>
      <c r="P50" s="397"/>
      <c r="Q50" s="397"/>
      <c r="R50" s="397"/>
      <c r="S50" s="397"/>
      <c r="T50" s="397"/>
      <c r="U50" s="397"/>
      <c r="V50" s="397"/>
      <c r="W50" s="397"/>
      <c r="X50" s="398"/>
      <c r="Y50" s="1"/>
      <c r="Z50" s="388"/>
      <c r="AA50" s="310"/>
      <c r="AB50" s="310"/>
      <c r="AC50" s="310"/>
      <c r="AD50" s="310"/>
      <c r="AE50" s="310"/>
      <c r="AF50" s="310"/>
      <c r="AG50" s="310"/>
      <c r="AH50" s="310"/>
      <c r="AI50" s="310"/>
      <c r="AJ50" s="392"/>
    </row>
    <row r="51" spans="2:36" s="48" customFormat="1" ht="14.45" customHeight="1">
      <c r="B51" s="388"/>
      <c r="C51" s="397"/>
      <c r="D51" s="397"/>
      <c r="E51" s="397"/>
      <c r="F51" s="397"/>
      <c r="G51" s="397"/>
      <c r="H51" s="397"/>
      <c r="I51" s="397"/>
      <c r="J51" s="397"/>
      <c r="K51" s="397"/>
      <c r="L51" s="398"/>
      <c r="M51" s="1"/>
      <c r="N51" s="388"/>
      <c r="O51" s="397"/>
      <c r="P51" s="397"/>
      <c r="Q51" s="397"/>
      <c r="R51" s="397"/>
      <c r="S51" s="397"/>
      <c r="T51" s="397"/>
      <c r="U51" s="397"/>
      <c r="V51" s="397"/>
      <c r="W51" s="397"/>
      <c r="X51" s="398"/>
      <c r="Y51" s="1"/>
      <c r="Z51" s="388"/>
      <c r="AA51" s="310"/>
      <c r="AB51" s="310"/>
      <c r="AC51" s="310"/>
      <c r="AD51" s="310"/>
      <c r="AE51" s="310"/>
      <c r="AF51" s="310"/>
      <c r="AG51" s="310"/>
      <c r="AH51" s="310"/>
      <c r="AI51" s="310"/>
      <c r="AJ51" s="392"/>
    </row>
    <row r="52" spans="2:36" s="48" customFormat="1" ht="14.45" customHeight="1">
      <c r="B52" s="388"/>
      <c r="C52" s="397"/>
      <c r="D52" s="397"/>
      <c r="E52" s="397"/>
      <c r="F52" s="397"/>
      <c r="G52" s="397"/>
      <c r="H52" s="397"/>
      <c r="I52" s="397"/>
      <c r="J52" s="397"/>
      <c r="K52" s="397"/>
      <c r="L52" s="398"/>
      <c r="M52" s="1"/>
      <c r="N52" s="388"/>
      <c r="O52" s="397"/>
      <c r="P52" s="397"/>
      <c r="Q52" s="397"/>
      <c r="R52" s="397"/>
      <c r="S52" s="397"/>
      <c r="T52" s="397"/>
      <c r="U52" s="397"/>
      <c r="V52" s="397"/>
      <c r="W52" s="397"/>
      <c r="X52" s="398"/>
      <c r="Y52" s="1"/>
      <c r="Z52" s="388"/>
      <c r="AA52" s="310"/>
      <c r="AB52" s="310"/>
      <c r="AC52" s="310"/>
      <c r="AD52" s="310"/>
      <c r="AE52" s="310"/>
      <c r="AF52" s="310"/>
      <c r="AG52" s="310"/>
      <c r="AH52" s="310"/>
      <c r="AI52" s="310"/>
      <c r="AJ52" s="392"/>
    </row>
    <row r="53" spans="2:36" s="48" customFormat="1" ht="14.45" customHeight="1">
      <c r="B53" s="388"/>
      <c r="C53" s="397"/>
      <c r="D53" s="397"/>
      <c r="E53" s="397"/>
      <c r="F53" s="397"/>
      <c r="G53" s="397"/>
      <c r="H53" s="397"/>
      <c r="I53" s="397"/>
      <c r="J53" s="397"/>
      <c r="K53" s="397"/>
      <c r="L53" s="398"/>
      <c r="M53" s="1"/>
      <c r="N53" s="388"/>
      <c r="O53" s="397"/>
      <c r="P53" s="397"/>
      <c r="Q53" s="397"/>
      <c r="R53" s="397"/>
      <c r="S53" s="397"/>
      <c r="T53" s="397"/>
      <c r="U53" s="397"/>
      <c r="V53" s="397"/>
      <c r="W53" s="397"/>
      <c r="X53" s="398"/>
      <c r="Y53" s="1"/>
      <c r="Z53" s="388"/>
      <c r="AA53" s="310"/>
      <c r="AB53" s="310"/>
      <c r="AC53" s="310"/>
      <c r="AD53" s="310"/>
      <c r="AE53" s="310"/>
      <c r="AF53" s="310"/>
      <c r="AG53" s="310"/>
      <c r="AH53" s="310"/>
      <c r="AI53" s="310"/>
      <c r="AJ53" s="392"/>
    </row>
    <row r="54" spans="2:36" s="48" customFormat="1" ht="14.45" customHeight="1">
      <c r="B54" s="388"/>
      <c r="C54" s="397"/>
      <c r="D54" s="397"/>
      <c r="E54" s="397"/>
      <c r="F54" s="397"/>
      <c r="G54" s="397"/>
      <c r="H54" s="397"/>
      <c r="I54" s="397"/>
      <c r="J54" s="397"/>
      <c r="K54" s="397"/>
      <c r="L54" s="398"/>
      <c r="M54" s="1"/>
      <c r="N54" s="388"/>
      <c r="O54" s="397"/>
      <c r="P54" s="397"/>
      <c r="Q54" s="397"/>
      <c r="R54" s="397"/>
      <c r="S54" s="397"/>
      <c r="T54" s="397"/>
      <c r="U54" s="397"/>
      <c r="V54" s="397"/>
      <c r="W54" s="397"/>
      <c r="X54" s="398"/>
      <c r="Y54" s="1"/>
      <c r="Z54" s="388"/>
      <c r="AA54" s="310"/>
      <c r="AB54" s="310"/>
      <c r="AC54" s="310"/>
      <c r="AD54" s="310"/>
      <c r="AE54" s="310"/>
      <c r="AF54" s="310"/>
      <c r="AG54" s="310"/>
      <c r="AH54" s="310"/>
      <c r="AI54" s="310"/>
      <c r="AJ54" s="392"/>
    </row>
    <row r="55" spans="2:36" ht="14.45" customHeight="1">
      <c r="B55" s="388"/>
      <c r="C55" s="397"/>
      <c r="D55" s="397"/>
      <c r="E55" s="397"/>
      <c r="F55" s="397"/>
      <c r="G55" s="397"/>
      <c r="H55" s="397"/>
      <c r="I55" s="397"/>
      <c r="J55" s="397"/>
      <c r="K55" s="397"/>
      <c r="L55" s="398"/>
      <c r="N55" s="388"/>
      <c r="O55" s="397"/>
      <c r="P55" s="397"/>
      <c r="Q55" s="397"/>
      <c r="R55" s="397"/>
      <c r="S55" s="397"/>
      <c r="T55" s="397"/>
      <c r="U55" s="397"/>
      <c r="V55" s="397"/>
      <c r="W55" s="397"/>
      <c r="X55" s="398"/>
      <c r="Z55" s="388"/>
      <c r="AA55" s="310"/>
      <c r="AB55" s="310"/>
      <c r="AC55" s="310"/>
      <c r="AD55" s="310"/>
      <c r="AE55" s="310"/>
      <c r="AF55" s="310"/>
      <c r="AG55" s="310"/>
      <c r="AH55" s="310"/>
      <c r="AI55" s="310"/>
      <c r="AJ55" s="392"/>
    </row>
    <row r="56" spans="2:36" ht="14.45" customHeight="1">
      <c r="B56" s="388"/>
      <c r="C56" s="397"/>
      <c r="D56" s="397"/>
      <c r="E56" s="397"/>
      <c r="F56" s="397"/>
      <c r="G56" s="397"/>
      <c r="H56" s="397"/>
      <c r="I56" s="397"/>
      <c r="J56" s="397"/>
      <c r="K56" s="397"/>
      <c r="L56" s="398"/>
      <c r="N56" s="388"/>
      <c r="O56" s="397"/>
      <c r="P56" s="397"/>
      <c r="Q56" s="397"/>
      <c r="R56" s="397"/>
      <c r="S56" s="397"/>
      <c r="T56" s="397"/>
      <c r="U56" s="397"/>
      <c r="V56" s="397"/>
      <c r="W56" s="397"/>
      <c r="X56" s="398"/>
      <c r="Z56" s="388"/>
      <c r="AA56" s="310"/>
      <c r="AB56" s="310"/>
      <c r="AC56" s="310"/>
      <c r="AD56" s="310"/>
      <c r="AE56" s="310"/>
      <c r="AF56" s="310"/>
      <c r="AG56" s="310"/>
      <c r="AH56" s="310"/>
      <c r="AI56" s="310"/>
      <c r="AJ56" s="392"/>
    </row>
    <row r="57" spans="2:36" ht="14.45" customHeight="1">
      <c r="B57" s="388"/>
      <c r="C57" s="397"/>
      <c r="D57" s="397"/>
      <c r="E57" s="397"/>
      <c r="F57" s="397"/>
      <c r="G57" s="397"/>
      <c r="H57" s="397"/>
      <c r="I57" s="397"/>
      <c r="J57" s="397"/>
      <c r="K57" s="397"/>
      <c r="L57" s="398"/>
      <c r="N57" s="388"/>
      <c r="O57" s="397"/>
      <c r="P57" s="397"/>
      <c r="Q57" s="397"/>
      <c r="R57" s="397"/>
      <c r="S57" s="397"/>
      <c r="T57" s="397"/>
      <c r="U57" s="397"/>
      <c r="V57" s="397"/>
      <c r="W57" s="397"/>
      <c r="X57" s="398"/>
      <c r="Z57" s="388"/>
      <c r="AA57" s="310"/>
      <c r="AB57" s="310"/>
      <c r="AC57" s="310"/>
      <c r="AD57" s="310"/>
      <c r="AE57" s="310"/>
      <c r="AF57" s="310"/>
      <c r="AG57" s="310"/>
      <c r="AH57" s="310"/>
      <c r="AI57" s="310"/>
      <c r="AJ57" s="392"/>
    </row>
    <row r="58" spans="2:36" ht="14.45" customHeight="1">
      <c r="B58" s="388"/>
      <c r="C58" s="397"/>
      <c r="D58" s="397"/>
      <c r="E58" s="397"/>
      <c r="F58" s="397"/>
      <c r="G58" s="397"/>
      <c r="H58" s="397"/>
      <c r="I58" s="397"/>
      <c r="J58" s="397"/>
      <c r="K58" s="397"/>
      <c r="L58" s="398"/>
      <c r="N58" s="388"/>
      <c r="O58" s="397"/>
      <c r="P58" s="397"/>
      <c r="Q58" s="397"/>
      <c r="R58" s="397"/>
      <c r="S58" s="397"/>
      <c r="T58" s="397"/>
      <c r="U58" s="397"/>
      <c r="V58" s="397"/>
      <c r="W58" s="397"/>
      <c r="X58" s="398"/>
      <c r="Z58" s="388"/>
      <c r="AA58" s="310"/>
      <c r="AB58" s="310"/>
      <c r="AC58" s="310"/>
      <c r="AD58" s="310"/>
      <c r="AE58" s="310"/>
      <c r="AF58" s="310"/>
      <c r="AG58" s="310"/>
      <c r="AH58" s="310"/>
      <c r="AI58" s="310"/>
      <c r="AJ58" s="392"/>
    </row>
    <row r="59" spans="2:36" ht="14.45" customHeight="1">
      <c r="B59" s="388"/>
      <c r="C59" s="397"/>
      <c r="D59" s="397"/>
      <c r="E59" s="397"/>
      <c r="F59" s="397"/>
      <c r="G59" s="397"/>
      <c r="H59" s="397"/>
      <c r="I59" s="397"/>
      <c r="J59" s="397"/>
      <c r="K59" s="397"/>
      <c r="L59" s="398"/>
      <c r="N59" s="388"/>
      <c r="O59" s="397"/>
      <c r="P59" s="397"/>
      <c r="Q59" s="397"/>
      <c r="R59" s="397"/>
      <c r="S59" s="397"/>
      <c r="T59" s="397"/>
      <c r="U59" s="397"/>
      <c r="V59" s="397"/>
      <c r="W59" s="397"/>
      <c r="X59" s="398"/>
      <c r="Z59" s="388"/>
      <c r="AA59" s="310"/>
      <c r="AB59" s="310"/>
      <c r="AC59" s="310"/>
      <c r="AD59" s="310"/>
      <c r="AE59" s="310"/>
      <c r="AF59" s="310"/>
      <c r="AG59" s="310"/>
      <c r="AH59" s="310"/>
      <c r="AI59" s="310"/>
      <c r="AJ59" s="392"/>
    </row>
    <row r="60" spans="2:36" ht="14.45" customHeight="1">
      <c r="B60" s="388"/>
      <c r="C60" s="397"/>
      <c r="D60" s="397"/>
      <c r="E60" s="397"/>
      <c r="F60" s="397"/>
      <c r="G60" s="397"/>
      <c r="H60" s="397"/>
      <c r="I60" s="397"/>
      <c r="J60" s="397"/>
      <c r="K60" s="397"/>
      <c r="L60" s="398"/>
      <c r="N60" s="388"/>
      <c r="O60" s="397"/>
      <c r="P60" s="397"/>
      <c r="Q60" s="397"/>
      <c r="R60" s="397"/>
      <c r="S60" s="397"/>
      <c r="T60" s="397"/>
      <c r="U60" s="397"/>
      <c r="V60" s="397"/>
      <c r="W60" s="397"/>
      <c r="X60" s="398"/>
      <c r="Z60" s="388"/>
      <c r="AA60" s="310"/>
      <c r="AB60" s="310"/>
      <c r="AC60" s="310"/>
      <c r="AD60" s="310"/>
      <c r="AE60" s="310"/>
      <c r="AF60" s="310"/>
      <c r="AG60" s="310"/>
      <c r="AH60" s="310"/>
      <c r="AI60" s="310"/>
      <c r="AJ60" s="392"/>
    </row>
    <row r="61" spans="2:36" ht="14.45" customHeight="1">
      <c r="B61" s="388"/>
      <c r="C61" s="397"/>
      <c r="D61" s="397"/>
      <c r="E61" s="397"/>
      <c r="F61" s="397"/>
      <c r="G61" s="397"/>
      <c r="H61" s="397"/>
      <c r="I61" s="397"/>
      <c r="J61" s="397"/>
      <c r="K61" s="397"/>
      <c r="L61" s="398"/>
      <c r="N61" s="388"/>
      <c r="O61" s="397"/>
      <c r="P61" s="397"/>
      <c r="Q61" s="397"/>
      <c r="R61" s="397"/>
      <c r="S61" s="397"/>
      <c r="T61" s="397"/>
      <c r="U61" s="397"/>
      <c r="V61" s="397"/>
      <c r="W61" s="397"/>
      <c r="X61" s="398"/>
      <c r="Z61" s="388"/>
      <c r="AA61" s="310"/>
      <c r="AB61" s="310"/>
      <c r="AC61" s="310"/>
      <c r="AD61" s="310"/>
      <c r="AE61" s="310"/>
      <c r="AF61" s="310"/>
      <c r="AG61" s="310"/>
      <c r="AH61" s="310"/>
      <c r="AI61" s="310"/>
      <c r="AJ61" s="392"/>
    </row>
    <row r="62" spans="2:36" ht="14.45" customHeight="1">
      <c r="B62" s="388"/>
      <c r="C62" s="397"/>
      <c r="D62" s="397"/>
      <c r="E62" s="397"/>
      <c r="F62" s="397"/>
      <c r="G62" s="397"/>
      <c r="H62" s="397"/>
      <c r="I62" s="397"/>
      <c r="J62" s="397"/>
      <c r="K62" s="397"/>
      <c r="L62" s="398"/>
      <c r="N62" s="388"/>
      <c r="O62" s="397"/>
      <c r="P62" s="397"/>
      <c r="Q62" s="397"/>
      <c r="R62" s="397"/>
      <c r="S62" s="397"/>
      <c r="T62" s="397"/>
      <c r="U62" s="397"/>
      <c r="V62" s="397"/>
      <c r="W62" s="397"/>
      <c r="X62" s="398"/>
      <c r="Z62" s="388"/>
      <c r="AA62" s="310"/>
      <c r="AB62" s="310"/>
      <c r="AC62" s="310"/>
      <c r="AD62" s="310"/>
      <c r="AE62" s="310"/>
      <c r="AF62" s="310"/>
      <c r="AG62" s="310"/>
      <c r="AH62" s="310"/>
      <c r="AI62" s="310"/>
      <c r="AJ62" s="392"/>
    </row>
    <row r="63" spans="2:36" ht="14.45" customHeight="1">
      <c r="B63" s="388"/>
      <c r="C63" s="397"/>
      <c r="D63" s="397"/>
      <c r="E63" s="397"/>
      <c r="F63" s="397"/>
      <c r="G63" s="397"/>
      <c r="H63" s="397"/>
      <c r="I63" s="397"/>
      <c r="J63" s="397"/>
      <c r="K63" s="397"/>
      <c r="L63" s="398"/>
      <c r="N63" s="388"/>
      <c r="O63" s="397"/>
      <c r="P63" s="397"/>
      <c r="Q63" s="397"/>
      <c r="R63" s="397"/>
      <c r="S63" s="397"/>
      <c r="T63" s="397"/>
      <c r="U63" s="397"/>
      <c r="V63" s="397"/>
      <c r="W63" s="397"/>
      <c r="X63" s="398"/>
      <c r="Z63" s="388"/>
      <c r="AA63" s="310"/>
      <c r="AB63" s="310"/>
      <c r="AC63" s="310"/>
      <c r="AD63" s="310"/>
      <c r="AE63" s="310"/>
      <c r="AF63" s="310"/>
      <c r="AG63" s="310"/>
      <c r="AH63" s="310"/>
      <c r="AI63" s="310"/>
      <c r="AJ63" s="392"/>
    </row>
    <row r="64" spans="2:36" ht="14.45" customHeight="1">
      <c r="B64" s="388"/>
      <c r="C64" s="397"/>
      <c r="D64" s="397"/>
      <c r="E64" s="397"/>
      <c r="F64" s="397"/>
      <c r="G64" s="397"/>
      <c r="H64" s="397"/>
      <c r="I64" s="397"/>
      <c r="J64" s="397"/>
      <c r="K64" s="397"/>
      <c r="L64" s="398"/>
      <c r="N64" s="388"/>
      <c r="O64" s="397"/>
      <c r="P64" s="397"/>
      <c r="Q64" s="397"/>
      <c r="R64" s="397"/>
      <c r="S64" s="397"/>
      <c r="T64" s="397"/>
      <c r="U64" s="397"/>
      <c r="V64" s="397"/>
      <c r="W64" s="397"/>
      <c r="X64" s="398"/>
      <c r="Z64" s="388"/>
      <c r="AA64" s="310"/>
      <c r="AB64" s="310"/>
      <c r="AC64" s="310"/>
      <c r="AD64" s="310"/>
      <c r="AE64" s="310"/>
      <c r="AF64" s="310"/>
      <c r="AG64" s="310"/>
      <c r="AH64" s="310"/>
      <c r="AI64" s="310"/>
      <c r="AJ64" s="392"/>
    </row>
    <row r="65" spans="2:36" ht="14.45" customHeight="1">
      <c r="B65" s="388"/>
      <c r="C65" s="397"/>
      <c r="D65" s="397"/>
      <c r="E65" s="397"/>
      <c r="F65" s="397"/>
      <c r="G65" s="397"/>
      <c r="H65" s="397"/>
      <c r="I65" s="397"/>
      <c r="J65" s="397"/>
      <c r="K65" s="397"/>
      <c r="L65" s="398"/>
      <c r="N65" s="388"/>
      <c r="O65" s="397"/>
      <c r="P65" s="397"/>
      <c r="Q65" s="397"/>
      <c r="R65" s="397"/>
      <c r="S65" s="397"/>
      <c r="T65" s="397"/>
      <c r="U65" s="397"/>
      <c r="V65" s="397"/>
      <c r="W65" s="397"/>
      <c r="X65" s="398"/>
      <c r="Z65" s="388"/>
      <c r="AA65" s="310"/>
      <c r="AB65" s="310"/>
      <c r="AC65" s="310"/>
      <c r="AD65" s="310"/>
      <c r="AE65" s="310"/>
      <c r="AF65" s="310"/>
      <c r="AG65" s="310"/>
      <c r="AH65" s="310"/>
      <c r="AI65" s="310"/>
      <c r="AJ65" s="392"/>
    </row>
    <row r="66" spans="2:36" ht="14.45" customHeight="1">
      <c r="B66" s="388"/>
      <c r="C66" s="397"/>
      <c r="D66" s="397"/>
      <c r="E66" s="397"/>
      <c r="F66" s="397"/>
      <c r="G66" s="397"/>
      <c r="H66" s="397"/>
      <c r="I66" s="397"/>
      <c r="J66" s="397"/>
      <c r="K66" s="397"/>
      <c r="L66" s="398"/>
      <c r="N66" s="388"/>
      <c r="O66" s="397"/>
      <c r="P66" s="397"/>
      <c r="Q66" s="397"/>
      <c r="R66" s="397"/>
      <c r="S66" s="397"/>
      <c r="T66" s="397"/>
      <c r="U66" s="397"/>
      <c r="V66" s="397"/>
      <c r="W66" s="397"/>
      <c r="X66" s="398"/>
      <c r="Z66" s="388"/>
      <c r="AA66" s="310"/>
      <c r="AB66" s="310"/>
      <c r="AC66" s="310"/>
      <c r="AD66" s="310"/>
      <c r="AE66" s="310"/>
      <c r="AF66" s="310"/>
      <c r="AG66" s="310"/>
      <c r="AH66" s="310"/>
      <c r="AI66" s="310"/>
      <c r="AJ66" s="392"/>
    </row>
    <row r="67" spans="2:36" ht="14.45" customHeight="1">
      <c r="B67" s="388"/>
      <c r="C67" s="397"/>
      <c r="D67" s="397"/>
      <c r="E67" s="397"/>
      <c r="F67" s="397"/>
      <c r="G67" s="397"/>
      <c r="H67" s="397"/>
      <c r="I67" s="397"/>
      <c r="J67" s="397"/>
      <c r="K67" s="397"/>
      <c r="L67" s="398"/>
      <c r="N67" s="388"/>
      <c r="O67" s="397"/>
      <c r="P67" s="397"/>
      <c r="Q67" s="397"/>
      <c r="R67" s="397"/>
      <c r="S67" s="397"/>
      <c r="T67" s="397"/>
      <c r="U67" s="397"/>
      <c r="V67" s="397"/>
      <c r="W67" s="397"/>
      <c r="X67" s="398"/>
      <c r="Z67" s="388"/>
      <c r="AA67" s="310"/>
      <c r="AB67" s="310"/>
      <c r="AC67" s="310"/>
      <c r="AD67" s="310"/>
      <c r="AE67" s="310"/>
      <c r="AF67" s="310"/>
      <c r="AG67" s="310"/>
      <c r="AH67" s="310"/>
      <c r="AI67" s="310"/>
      <c r="AJ67" s="392"/>
    </row>
    <row r="68" spans="2:36" ht="14.45" customHeight="1">
      <c r="B68" s="388"/>
      <c r="C68" s="397"/>
      <c r="D68" s="397"/>
      <c r="E68" s="397"/>
      <c r="F68" s="397"/>
      <c r="G68" s="397"/>
      <c r="H68" s="397"/>
      <c r="I68" s="397"/>
      <c r="J68" s="397"/>
      <c r="K68" s="397"/>
      <c r="L68" s="398"/>
      <c r="N68" s="388"/>
      <c r="O68" s="397"/>
      <c r="P68" s="397"/>
      <c r="Q68" s="397"/>
      <c r="R68" s="397"/>
      <c r="S68" s="397"/>
      <c r="T68" s="397"/>
      <c r="U68" s="397"/>
      <c r="V68" s="397"/>
      <c r="W68" s="397"/>
      <c r="X68" s="398"/>
      <c r="Z68" s="388"/>
      <c r="AA68" s="310"/>
      <c r="AB68" s="310"/>
      <c r="AC68" s="310"/>
      <c r="AD68" s="310"/>
      <c r="AE68" s="310"/>
      <c r="AF68" s="310"/>
      <c r="AG68" s="310"/>
      <c r="AH68" s="310"/>
      <c r="AI68" s="310"/>
      <c r="AJ68" s="392"/>
    </row>
    <row r="69" spans="2:36" ht="14.45" customHeight="1">
      <c r="B69" s="388"/>
      <c r="C69" s="397"/>
      <c r="D69" s="397"/>
      <c r="E69" s="397"/>
      <c r="F69" s="397"/>
      <c r="G69" s="397"/>
      <c r="H69" s="397"/>
      <c r="I69" s="397"/>
      <c r="J69" s="397"/>
      <c r="K69" s="397"/>
      <c r="L69" s="398"/>
      <c r="N69" s="388"/>
      <c r="O69" s="397"/>
      <c r="P69" s="397"/>
      <c r="Q69" s="397"/>
      <c r="R69" s="397"/>
      <c r="S69" s="397"/>
      <c r="T69" s="397"/>
      <c r="U69" s="397"/>
      <c r="V69" s="397"/>
      <c r="W69" s="397"/>
      <c r="X69" s="398"/>
      <c r="Z69" s="388"/>
      <c r="AA69" s="310"/>
      <c r="AB69" s="310"/>
      <c r="AC69" s="310"/>
      <c r="AD69" s="310"/>
      <c r="AE69" s="310"/>
      <c r="AF69" s="310"/>
      <c r="AG69" s="310"/>
      <c r="AH69" s="310"/>
      <c r="AI69" s="310"/>
      <c r="AJ69" s="392"/>
    </row>
    <row r="70" spans="2:36" ht="14.45" customHeight="1">
      <c r="B70" s="388"/>
      <c r="C70" s="397"/>
      <c r="D70" s="397"/>
      <c r="E70" s="397"/>
      <c r="F70" s="397"/>
      <c r="G70" s="397"/>
      <c r="H70" s="397"/>
      <c r="I70" s="397"/>
      <c r="J70" s="397"/>
      <c r="K70" s="397"/>
      <c r="L70" s="398"/>
      <c r="N70" s="388"/>
      <c r="O70" s="397"/>
      <c r="P70" s="397"/>
      <c r="Q70" s="397"/>
      <c r="R70" s="397"/>
      <c r="S70" s="397"/>
      <c r="T70" s="397"/>
      <c r="U70" s="397"/>
      <c r="V70" s="397"/>
      <c r="W70" s="397"/>
      <c r="X70" s="398"/>
      <c r="Z70" s="388"/>
      <c r="AA70" s="310"/>
      <c r="AB70" s="310"/>
      <c r="AC70" s="310"/>
      <c r="AD70" s="310"/>
      <c r="AE70" s="310"/>
      <c r="AF70" s="310"/>
      <c r="AG70" s="310"/>
      <c r="AH70" s="310"/>
      <c r="AI70" s="310"/>
      <c r="AJ70" s="392"/>
    </row>
    <row r="71" spans="2:36" ht="14.45" customHeight="1">
      <c r="B71" s="388"/>
      <c r="C71" s="397"/>
      <c r="D71" s="397"/>
      <c r="E71" s="397"/>
      <c r="F71" s="397"/>
      <c r="G71" s="397"/>
      <c r="H71" s="397"/>
      <c r="I71" s="397"/>
      <c r="J71" s="397"/>
      <c r="K71" s="397"/>
      <c r="L71" s="398"/>
      <c r="N71" s="388"/>
      <c r="O71" s="397"/>
      <c r="P71" s="397"/>
      <c r="Q71" s="397"/>
      <c r="R71" s="397"/>
      <c r="S71" s="397"/>
      <c r="T71" s="397"/>
      <c r="U71" s="397"/>
      <c r="V71" s="397"/>
      <c r="W71" s="397"/>
      <c r="X71" s="398"/>
      <c r="Z71" s="388"/>
      <c r="AA71" s="310"/>
      <c r="AB71" s="310"/>
      <c r="AC71" s="310"/>
      <c r="AD71" s="310"/>
      <c r="AE71" s="310"/>
      <c r="AF71" s="310"/>
      <c r="AG71" s="310"/>
      <c r="AH71" s="310"/>
      <c r="AI71" s="310"/>
      <c r="AJ71" s="392"/>
    </row>
    <row r="72" spans="2:36" ht="14.45" customHeight="1">
      <c r="B72" s="388"/>
      <c r="C72" s="397"/>
      <c r="D72" s="397"/>
      <c r="E72" s="397"/>
      <c r="F72" s="397"/>
      <c r="G72" s="397"/>
      <c r="H72" s="397"/>
      <c r="I72" s="397"/>
      <c r="J72" s="397"/>
      <c r="K72" s="397"/>
      <c r="L72" s="398"/>
      <c r="N72" s="388"/>
      <c r="O72" s="397"/>
      <c r="P72" s="397"/>
      <c r="Q72" s="397"/>
      <c r="R72" s="397"/>
      <c r="S72" s="397"/>
      <c r="T72" s="397"/>
      <c r="U72" s="397"/>
      <c r="V72" s="397"/>
      <c r="W72" s="397"/>
      <c r="X72" s="398"/>
      <c r="Z72" s="388"/>
      <c r="AA72" s="310"/>
      <c r="AB72" s="310"/>
      <c r="AC72" s="310"/>
      <c r="AD72" s="310"/>
      <c r="AE72" s="310"/>
      <c r="AF72" s="310"/>
      <c r="AG72" s="310"/>
      <c r="AH72" s="310"/>
      <c r="AI72" s="310"/>
      <c r="AJ72" s="392"/>
    </row>
    <row r="73" spans="2:36" ht="14.45" customHeight="1">
      <c r="B73" s="389"/>
      <c r="C73" s="399"/>
      <c r="D73" s="399"/>
      <c r="E73" s="399"/>
      <c r="F73" s="399"/>
      <c r="G73" s="399"/>
      <c r="H73" s="399"/>
      <c r="I73" s="399"/>
      <c r="J73" s="399"/>
      <c r="K73" s="399"/>
      <c r="L73" s="400"/>
      <c r="N73" s="389"/>
      <c r="O73" s="399"/>
      <c r="P73" s="399"/>
      <c r="Q73" s="399"/>
      <c r="R73" s="399"/>
      <c r="S73" s="399"/>
      <c r="T73" s="399"/>
      <c r="U73" s="399"/>
      <c r="V73" s="399"/>
      <c r="W73" s="399"/>
      <c r="X73" s="400"/>
      <c r="Z73" s="389"/>
      <c r="AA73" s="393"/>
      <c r="AB73" s="393"/>
      <c r="AC73" s="393"/>
      <c r="AD73" s="393"/>
      <c r="AE73" s="393"/>
      <c r="AF73" s="393"/>
      <c r="AG73" s="393"/>
      <c r="AH73" s="393"/>
      <c r="AI73" s="393"/>
      <c r="AJ73" s="394"/>
    </row>
    <row r="74" spans="2:36" ht="14.45" customHeight="1"/>
    <row r="75" spans="2:36" ht="14.45" customHeight="1"/>
    <row r="76" spans="2:36" ht="14.45" customHeight="1">
      <c r="B76" s="387" t="s">
        <v>1479</v>
      </c>
      <c r="C76" s="395" t="e" vm="7">
        <v>#VALUE!</v>
      </c>
      <c r="D76" s="395"/>
      <c r="E76" s="395"/>
      <c r="F76" s="395"/>
      <c r="G76" s="395"/>
      <c r="H76" s="395"/>
      <c r="I76" s="395"/>
      <c r="J76" s="395"/>
      <c r="K76" s="395"/>
      <c r="L76" s="396"/>
      <c r="N76" s="387" t="s">
        <v>1528</v>
      </c>
      <c r="O76" s="390" t="e" vm="8">
        <v>#VALUE!</v>
      </c>
      <c r="P76" s="390"/>
      <c r="Q76" s="390"/>
      <c r="R76" s="390"/>
      <c r="S76" s="390"/>
      <c r="T76" s="390"/>
      <c r="U76" s="390"/>
      <c r="V76" s="390"/>
      <c r="W76" s="390"/>
      <c r="X76" s="391"/>
      <c r="Z76" s="387" t="s">
        <v>1328</v>
      </c>
      <c r="AA76" s="390" t="e" vm="9">
        <v>#VALUE!</v>
      </c>
      <c r="AB76" s="390"/>
      <c r="AC76" s="390"/>
      <c r="AD76" s="390"/>
      <c r="AE76" s="390"/>
      <c r="AF76" s="390"/>
      <c r="AG76" s="390"/>
      <c r="AH76" s="390"/>
      <c r="AI76" s="390"/>
      <c r="AJ76" s="391"/>
    </row>
    <row r="77" spans="2:36" ht="14.45" customHeight="1">
      <c r="B77" s="388"/>
      <c r="C77" s="397"/>
      <c r="D77" s="397"/>
      <c r="E77" s="397"/>
      <c r="F77" s="397"/>
      <c r="G77" s="397"/>
      <c r="H77" s="397"/>
      <c r="I77" s="397"/>
      <c r="J77" s="397"/>
      <c r="K77" s="397"/>
      <c r="L77" s="398"/>
      <c r="N77" s="388"/>
      <c r="O77" s="310"/>
      <c r="P77" s="310"/>
      <c r="Q77" s="310"/>
      <c r="R77" s="310"/>
      <c r="S77" s="310"/>
      <c r="T77" s="310"/>
      <c r="U77" s="310"/>
      <c r="V77" s="310"/>
      <c r="W77" s="310"/>
      <c r="X77" s="392"/>
      <c r="Z77" s="388"/>
      <c r="AA77" s="310"/>
      <c r="AB77" s="310"/>
      <c r="AC77" s="310"/>
      <c r="AD77" s="310"/>
      <c r="AE77" s="310"/>
      <c r="AF77" s="310"/>
      <c r="AG77" s="310"/>
      <c r="AH77" s="310"/>
      <c r="AI77" s="310"/>
      <c r="AJ77" s="392"/>
    </row>
    <row r="78" spans="2:36" ht="14.45" customHeight="1">
      <c r="B78" s="388"/>
      <c r="C78" s="397"/>
      <c r="D78" s="397"/>
      <c r="E78" s="397"/>
      <c r="F78" s="397"/>
      <c r="G78" s="397"/>
      <c r="H78" s="397"/>
      <c r="I78" s="397"/>
      <c r="J78" s="397"/>
      <c r="K78" s="397"/>
      <c r="L78" s="398"/>
      <c r="N78" s="388"/>
      <c r="O78" s="310"/>
      <c r="P78" s="310"/>
      <c r="Q78" s="310"/>
      <c r="R78" s="310"/>
      <c r="S78" s="310"/>
      <c r="T78" s="310"/>
      <c r="U78" s="310"/>
      <c r="V78" s="310"/>
      <c r="W78" s="310"/>
      <c r="X78" s="392"/>
      <c r="Z78" s="388"/>
      <c r="AA78" s="310"/>
      <c r="AB78" s="310"/>
      <c r="AC78" s="310"/>
      <c r="AD78" s="310"/>
      <c r="AE78" s="310"/>
      <c r="AF78" s="310"/>
      <c r="AG78" s="310"/>
      <c r="AH78" s="310"/>
      <c r="AI78" s="310"/>
      <c r="AJ78" s="392"/>
    </row>
    <row r="79" spans="2:36" ht="14.45" customHeight="1">
      <c r="B79" s="388"/>
      <c r="C79" s="397"/>
      <c r="D79" s="397"/>
      <c r="E79" s="397"/>
      <c r="F79" s="397"/>
      <c r="G79" s="397"/>
      <c r="H79" s="397"/>
      <c r="I79" s="397"/>
      <c r="J79" s="397"/>
      <c r="K79" s="397"/>
      <c r="L79" s="398"/>
      <c r="N79" s="388"/>
      <c r="O79" s="310"/>
      <c r="P79" s="310"/>
      <c r="Q79" s="310"/>
      <c r="R79" s="310"/>
      <c r="S79" s="310"/>
      <c r="T79" s="310"/>
      <c r="U79" s="310"/>
      <c r="V79" s="310"/>
      <c r="W79" s="310"/>
      <c r="X79" s="392"/>
      <c r="Z79" s="388"/>
      <c r="AA79" s="310"/>
      <c r="AB79" s="310"/>
      <c r="AC79" s="310"/>
      <c r="AD79" s="310"/>
      <c r="AE79" s="310"/>
      <c r="AF79" s="310"/>
      <c r="AG79" s="310"/>
      <c r="AH79" s="310"/>
      <c r="AI79" s="310"/>
      <c r="AJ79" s="392"/>
    </row>
    <row r="80" spans="2:36" ht="14.45" customHeight="1">
      <c r="B80" s="388"/>
      <c r="C80" s="397"/>
      <c r="D80" s="397"/>
      <c r="E80" s="397"/>
      <c r="F80" s="397"/>
      <c r="G80" s="397"/>
      <c r="H80" s="397"/>
      <c r="I80" s="397"/>
      <c r="J80" s="397"/>
      <c r="K80" s="397"/>
      <c r="L80" s="398"/>
      <c r="N80" s="388"/>
      <c r="O80" s="310"/>
      <c r="P80" s="310"/>
      <c r="Q80" s="310"/>
      <c r="R80" s="310"/>
      <c r="S80" s="310"/>
      <c r="T80" s="310"/>
      <c r="U80" s="310"/>
      <c r="V80" s="310"/>
      <c r="W80" s="310"/>
      <c r="X80" s="392"/>
      <c r="Z80" s="388"/>
      <c r="AA80" s="310"/>
      <c r="AB80" s="310"/>
      <c r="AC80" s="310"/>
      <c r="AD80" s="310"/>
      <c r="AE80" s="310"/>
      <c r="AF80" s="310"/>
      <c r="AG80" s="310"/>
      <c r="AH80" s="310"/>
      <c r="AI80" s="310"/>
      <c r="AJ80" s="392"/>
    </row>
    <row r="81" spans="2:36" ht="14.45" customHeight="1">
      <c r="B81" s="388"/>
      <c r="C81" s="397"/>
      <c r="D81" s="397"/>
      <c r="E81" s="397"/>
      <c r="F81" s="397"/>
      <c r="G81" s="397"/>
      <c r="H81" s="397"/>
      <c r="I81" s="397"/>
      <c r="J81" s="397"/>
      <c r="K81" s="397"/>
      <c r="L81" s="398"/>
      <c r="N81" s="388"/>
      <c r="O81" s="310"/>
      <c r="P81" s="310"/>
      <c r="Q81" s="310"/>
      <c r="R81" s="310"/>
      <c r="S81" s="310"/>
      <c r="T81" s="310"/>
      <c r="U81" s="310"/>
      <c r="V81" s="310"/>
      <c r="W81" s="310"/>
      <c r="X81" s="392"/>
      <c r="Z81" s="388"/>
      <c r="AA81" s="310"/>
      <c r="AB81" s="310"/>
      <c r="AC81" s="310"/>
      <c r="AD81" s="310"/>
      <c r="AE81" s="310"/>
      <c r="AF81" s="310"/>
      <c r="AG81" s="310"/>
      <c r="AH81" s="310"/>
      <c r="AI81" s="310"/>
      <c r="AJ81" s="392"/>
    </row>
    <row r="82" spans="2:36" ht="14.45" customHeight="1">
      <c r="B82" s="388"/>
      <c r="C82" s="397"/>
      <c r="D82" s="397"/>
      <c r="E82" s="397"/>
      <c r="F82" s="397"/>
      <c r="G82" s="397"/>
      <c r="H82" s="397"/>
      <c r="I82" s="397"/>
      <c r="J82" s="397"/>
      <c r="K82" s="397"/>
      <c r="L82" s="398"/>
      <c r="N82" s="388"/>
      <c r="O82" s="310"/>
      <c r="P82" s="310"/>
      <c r="Q82" s="310"/>
      <c r="R82" s="310"/>
      <c r="S82" s="310"/>
      <c r="T82" s="310"/>
      <c r="U82" s="310"/>
      <c r="V82" s="310"/>
      <c r="W82" s="310"/>
      <c r="X82" s="392"/>
      <c r="Z82" s="388"/>
      <c r="AA82" s="310"/>
      <c r="AB82" s="310"/>
      <c r="AC82" s="310"/>
      <c r="AD82" s="310"/>
      <c r="AE82" s="310"/>
      <c r="AF82" s="310"/>
      <c r="AG82" s="310"/>
      <c r="AH82" s="310"/>
      <c r="AI82" s="310"/>
      <c r="AJ82" s="392"/>
    </row>
    <row r="83" spans="2:36" ht="14.45" customHeight="1">
      <c r="B83" s="388"/>
      <c r="C83" s="397"/>
      <c r="D83" s="397"/>
      <c r="E83" s="397"/>
      <c r="F83" s="397"/>
      <c r="G83" s="397"/>
      <c r="H83" s="397"/>
      <c r="I83" s="397"/>
      <c r="J83" s="397"/>
      <c r="K83" s="397"/>
      <c r="L83" s="398"/>
      <c r="N83" s="388"/>
      <c r="O83" s="310"/>
      <c r="P83" s="310"/>
      <c r="Q83" s="310"/>
      <c r="R83" s="310"/>
      <c r="S83" s="310"/>
      <c r="T83" s="310"/>
      <c r="U83" s="310"/>
      <c r="V83" s="310"/>
      <c r="W83" s="310"/>
      <c r="X83" s="392"/>
      <c r="Z83" s="388"/>
      <c r="AA83" s="310"/>
      <c r="AB83" s="310"/>
      <c r="AC83" s="310"/>
      <c r="AD83" s="310"/>
      <c r="AE83" s="310"/>
      <c r="AF83" s="310"/>
      <c r="AG83" s="310"/>
      <c r="AH83" s="310"/>
      <c r="AI83" s="310"/>
      <c r="AJ83" s="392"/>
    </row>
    <row r="84" spans="2:36" ht="14.45" customHeight="1">
      <c r="B84" s="388"/>
      <c r="C84" s="397"/>
      <c r="D84" s="397"/>
      <c r="E84" s="397"/>
      <c r="F84" s="397"/>
      <c r="G84" s="397"/>
      <c r="H84" s="397"/>
      <c r="I84" s="397"/>
      <c r="J84" s="397"/>
      <c r="K84" s="397"/>
      <c r="L84" s="398"/>
      <c r="N84" s="388"/>
      <c r="O84" s="310"/>
      <c r="P84" s="310"/>
      <c r="Q84" s="310"/>
      <c r="R84" s="310"/>
      <c r="S84" s="310"/>
      <c r="T84" s="310"/>
      <c r="U84" s="310"/>
      <c r="V84" s="310"/>
      <c r="W84" s="310"/>
      <c r="X84" s="392"/>
      <c r="Z84" s="388"/>
      <c r="AA84" s="310"/>
      <c r="AB84" s="310"/>
      <c r="AC84" s="310"/>
      <c r="AD84" s="310"/>
      <c r="AE84" s="310"/>
      <c r="AF84" s="310"/>
      <c r="AG84" s="310"/>
      <c r="AH84" s="310"/>
      <c r="AI84" s="310"/>
      <c r="AJ84" s="392"/>
    </row>
    <row r="85" spans="2:36" ht="14.45" customHeight="1">
      <c r="B85" s="388"/>
      <c r="C85" s="397"/>
      <c r="D85" s="397"/>
      <c r="E85" s="397"/>
      <c r="F85" s="397"/>
      <c r="G85" s="397"/>
      <c r="H85" s="397"/>
      <c r="I85" s="397"/>
      <c r="J85" s="397"/>
      <c r="K85" s="397"/>
      <c r="L85" s="398"/>
      <c r="N85" s="388"/>
      <c r="O85" s="310"/>
      <c r="P85" s="310"/>
      <c r="Q85" s="310"/>
      <c r="R85" s="310"/>
      <c r="S85" s="310"/>
      <c r="T85" s="310"/>
      <c r="U85" s="310"/>
      <c r="V85" s="310"/>
      <c r="W85" s="310"/>
      <c r="X85" s="392"/>
      <c r="Z85" s="388"/>
      <c r="AA85" s="310"/>
      <c r="AB85" s="310"/>
      <c r="AC85" s="310"/>
      <c r="AD85" s="310"/>
      <c r="AE85" s="310"/>
      <c r="AF85" s="310"/>
      <c r="AG85" s="310"/>
      <c r="AH85" s="310"/>
      <c r="AI85" s="310"/>
      <c r="AJ85" s="392"/>
    </row>
    <row r="86" spans="2:36" ht="14.45" customHeight="1">
      <c r="B86" s="388"/>
      <c r="C86" s="397"/>
      <c r="D86" s="397"/>
      <c r="E86" s="397"/>
      <c r="F86" s="397"/>
      <c r="G86" s="397"/>
      <c r="H86" s="397"/>
      <c r="I86" s="397"/>
      <c r="J86" s="397"/>
      <c r="K86" s="397"/>
      <c r="L86" s="398"/>
      <c r="N86" s="388"/>
      <c r="O86" s="310"/>
      <c r="P86" s="310"/>
      <c r="Q86" s="310"/>
      <c r="R86" s="310"/>
      <c r="S86" s="310"/>
      <c r="T86" s="310"/>
      <c r="U86" s="310"/>
      <c r="V86" s="310"/>
      <c r="W86" s="310"/>
      <c r="X86" s="392"/>
      <c r="Z86" s="388"/>
      <c r="AA86" s="310"/>
      <c r="AB86" s="310"/>
      <c r="AC86" s="310"/>
      <c r="AD86" s="310"/>
      <c r="AE86" s="310"/>
      <c r="AF86" s="310"/>
      <c r="AG86" s="310"/>
      <c r="AH86" s="310"/>
      <c r="AI86" s="310"/>
      <c r="AJ86" s="392"/>
    </row>
    <row r="87" spans="2:36" ht="14.45" customHeight="1">
      <c r="B87" s="388"/>
      <c r="C87" s="397"/>
      <c r="D87" s="397"/>
      <c r="E87" s="397"/>
      <c r="F87" s="397"/>
      <c r="G87" s="397"/>
      <c r="H87" s="397"/>
      <c r="I87" s="397"/>
      <c r="J87" s="397"/>
      <c r="K87" s="397"/>
      <c r="L87" s="398"/>
      <c r="N87" s="388"/>
      <c r="O87" s="310"/>
      <c r="P87" s="310"/>
      <c r="Q87" s="310"/>
      <c r="R87" s="310"/>
      <c r="S87" s="310"/>
      <c r="T87" s="310"/>
      <c r="U87" s="310"/>
      <c r="V87" s="310"/>
      <c r="W87" s="310"/>
      <c r="X87" s="392"/>
      <c r="Z87" s="388"/>
      <c r="AA87" s="310"/>
      <c r="AB87" s="310"/>
      <c r="AC87" s="310"/>
      <c r="AD87" s="310"/>
      <c r="AE87" s="310"/>
      <c r="AF87" s="310"/>
      <c r="AG87" s="310"/>
      <c r="AH87" s="310"/>
      <c r="AI87" s="310"/>
      <c r="AJ87" s="392"/>
    </row>
    <row r="88" spans="2:36" ht="14.45" customHeight="1">
      <c r="B88" s="388"/>
      <c r="C88" s="397"/>
      <c r="D88" s="397"/>
      <c r="E88" s="397"/>
      <c r="F88" s="397"/>
      <c r="G88" s="397"/>
      <c r="H88" s="397"/>
      <c r="I88" s="397"/>
      <c r="J88" s="397"/>
      <c r="K88" s="397"/>
      <c r="L88" s="398"/>
      <c r="N88" s="388"/>
      <c r="O88" s="310"/>
      <c r="P88" s="310"/>
      <c r="Q88" s="310"/>
      <c r="R88" s="310"/>
      <c r="S88" s="310"/>
      <c r="T88" s="310"/>
      <c r="U88" s="310"/>
      <c r="V88" s="310"/>
      <c r="W88" s="310"/>
      <c r="X88" s="392"/>
      <c r="Z88" s="388"/>
      <c r="AA88" s="310"/>
      <c r="AB88" s="310"/>
      <c r="AC88" s="310"/>
      <c r="AD88" s="310"/>
      <c r="AE88" s="310"/>
      <c r="AF88" s="310"/>
      <c r="AG88" s="310"/>
      <c r="AH88" s="310"/>
      <c r="AI88" s="310"/>
      <c r="AJ88" s="392"/>
    </row>
    <row r="89" spans="2:36" ht="14.45" customHeight="1">
      <c r="B89" s="388"/>
      <c r="C89" s="397"/>
      <c r="D89" s="397"/>
      <c r="E89" s="397"/>
      <c r="F89" s="397"/>
      <c r="G89" s="397"/>
      <c r="H89" s="397"/>
      <c r="I89" s="397"/>
      <c r="J89" s="397"/>
      <c r="K89" s="397"/>
      <c r="L89" s="398"/>
      <c r="N89" s="388"/>
      <c r="O89" s="310"/>
      <c r="P89" s="310"/>
      <c r="Q89" s="310"/>
      <c r="R89" s="310"/>
      <c r="S89" s="310"/>
      <c r="T89" s="310"/>
      <c r="U89" s="310"/>
      <c r="V89" s="310"/>
      <c r="W89" s="310"/>
      <c r="X89" s="392"/>
      <c r="Z89" s="388"/>
      <c r="AA89" s="310"/>
      <c r="AB89" s="310"/>
      <c r="AC89" s="310"/>
      <c r="AD89" s="310"/>
      <c r="AE89" s="310"/>
      <c r="AF89" s="310"/>
      <c r="AG89" s="310"/>
      <c r="AH89" s="310"/>
      <c r="AI89" s="310"/>
      <c r="AJ89" s="392"/>
    </row>
    <row r="90" spans="2:36" ht="14.45" customHeight="1">
      <c r="B90" s="388"/>
      <c r="C90" s="397"/>
      <c r="D90" s="397"/>
      <c r="E90" s="397"/>
      <c r="F90" s="397"/>
      <c r="G90" s="397"/>
      <c r="H90" s="397"/>
      <c r="I90" s="397"/>
      <c r="J90" s="397"/>
      <c r="K90" s="397"/>
      <c r="L90" s="398"/>
      <c r="N90" s="388"/>
      <c r="O90" s="310"/>
      <c r="P90" s="310"/>
      <c r="Q90" s="310"/>
      <c r="R90" s="310"/>
      <c r="S90" s="310"/>
      <c r="T90" s="310"/>
      <c r="U90" s="310"/>
      <c r="V90" s="310"/>
      <c r="W90" s="310"/>
      <c r="X90" s="392"/>
      <c r="Z90" s="388"/>
      <c r="AA90" s="310"/>
      <c r="AB90" s="310"/>
      <c r="AC90" s="310"/>
      <c r="AD90" s="310"/>
      <c r="AE90" s="310"/>
      <c r="AF90" s="310"/>
      <c r="AG90" s="310"/>
      <c r="AH90" s="310"/>
      <c r="AI90" s="310"/>
      <c r="AJ90" s="392"/>
    </row>
    <row r="91" spans="2:36" ht="14.45" customHeight="1">
      <c r="B91" s="388"/>
      <c r="C91" s="397"/>
      <c r="D91" s="397"/>
      <c r="E91" s="397"/>
      <c r="F91" s="397"/>
      <c r="G91" s="397"/>
      <c r="H91" s="397"/>
      <c r="I91" s="397"/>
      <c r="J91" s="397"/>
      <c r="K91" s="397"/>
      <c r="L91" s="398"/>
      <c r="N91" s="388"/>
      <c r="O91" s="310"/>
      <c r="P91" s="310"/>
      <c r="Q91" s="310"/>
      <c r="R91" s="310"/>
      <c r="S91" s="310"/>
      <c r="T91" s="310"/>
      <c r="U91" s="310"/>
      <c r="V91" s="310"/>
      <c r="W91" s="310"/>
      <c r="X91" s="392"/>
      <c r="Z91" s="388"/>
      <c r="AA91" s="310"/>
      <c r="AB91" s="310"/>
      <c r="AC91" s="310"/>
      <c r="AD91" s="310"/>
      <c r="AE91" s="310"/>
      <c r="AF91" s="310"/>
      <c r="AG91" s="310"/>
      <c r="AH91" s="310"/>
      <c r="AI91" s="310"/>
      <c r="AJ91" s="392"/>
    </row>
    <row r="92" spans="2:36" ht="14.45" customHeight="1">
      <c r="B92" s="388"/>
      <c r="C92" s="397"/>
      <c r="D92" s="397"/>
      <c r="E92" s="397"/>
      <c r="F92" s="397"/>
      <c r="G92" s="397"/>
      <c r="H92" s="397"/>
      <c r="I92" s="397"/>
      <c r="J92" s="397"/>
      <c r="K92" s="397"/>
      <c r="L92" s="398"/>
      <c r="N92" s="388"/>
      <c r="O92" s="310"/>
      <c r="P92" s="310"/>
      <c r="Q92" s="310"/>
      <c r="R92" s="310"/>
      <c r="S92" s="310"/>
      <c r="T92" s="310"/>
      <c r="U92" s="310"/>
      <c r="V92" s="310"/>
      <c r="W92" s="310"/>
      <c r="X92" s="392"/>
      <c r="Z92" s="388"/>
      <c r="AA92" s="310"/>
      <c r="AB92" s="310"/>
      <c r="AC92" s="310"/>
      <c r="AD92" s="310"/>
      <c r="AE92" s="310"/>
      <c r="AF92" s="310"/>
      <c r="AG92" s="310"/>
      <c r="AH92" s="310"/>
      <c r="AI92" s="310"/>
      <c r="AJ92" s="392"/>
    </row>
    <row r="93" spans="2:36" ht="14.45" customHeight="1">
      <c r="B93" s="388"/>
      <c r="C93" s="397"/>
      <c r="D93" s="397"/>
      <c r="E93" s="397"/>
      <c r="F93" s="397"/>
      <c r="G93" s="397"/>
      <c r="H93" s="397"/>
      <c r="I93" s="397"/>
      <c r="J93" s="397"/>
      <c r="K93" s="397"/>
      <c r="L93" s="398"/>
      <c r="N93" s="388"/>
      <c r="O93" s="310"/>
      <c r="P93" s="310"/>
      <c r="Q93" s="310"/>
      <c r="R93" s="310"/>
      <c r="S93" s="310"/>
      <c r="T93" s="310"/>
      <c r="U93" s="310"/>
      <c r="V93" s="310"/>
      <c r="W93" s="310"/>
      <c r="X93" s="392"/>
      <c r="Z93" s="388"/>
      <c r="AA93" s="310"/>
      <c r="AB93" s="310"/>
      <c r="AC93" s="310"/>
      <c r="AD93" s="310"/>
      <c r="AE93" s="310"/>
      <c r="AF93" s="310"/>
      <c r="AG93" s="310"/>
      <c r="AH93" s="310"/>
      <c r="AI93" s="310"/>
      <c r="AJ93" s="392"/>
    </row>
    <row r="94" spans="2:36" ht="14.45" customHeight="1">
      <c r="B94" s="388"/>
      <c r="C94" s="397"/>
      <c r="D94" s="397"/>
      <c r="E94" s="397"/>
      <c r="F94" s="397"/>
      <c r="G94" s="397"/>
      <c r="H94" s="397"/>
      <c r="I94" s="397"/>
      <c r="J94" s="397"/>
      <c r="K94" s="397"/>
      <c r="L94" s="398"/>
      <c r="N94" s="388"/>
      <c r="O94" s="310"/>
      <c r="P94" s="310"/>
      <c r="Q94" s="310"/>
      <c r="R94" s="310"/>
      <c r="S94" s="310"/>
      <c r="T94" s="310"/>
      <c r="U94" s="310"/>
      <c r="V94" s="310"/>
      <c r="W94" s="310"/>
      <c r="X94" s="392"/>
      <c r="Z94" s="388"/>
      <c r="AA94" s="310"/>
      <c r="AB94" s="310"/>
      <c r="AC94" s="310"/>
      <c r="AD94" s="310"/>
      <c r="AE94" s="310"/>
      <c r="AF94" s="310"/>
      <c r="AG94" s="310"/>
      <c r="AH94" s="310"/>
      <c r="AI94" s="310"/>
      <c r="AJ94" s="392"/>
    </row>
    <row r="95" spans="2:36" ht="14.45" customHeight="1">
      <c r="B95" s="388"/>
      <c r="C95" s="397"/>
      <c r="D95" s="397"/>
      <c r="E95" s="397"/>
      <c r="F95" s="397"/>
      <c r="G95" s="397"/>
      <c r="H95" s="397"/>
      <c r="I95" s="397"/>
      <c r="J95" s="397"/>
      <c r="K95" s="397"/>
      <c r="L95" s="398"/>
      <c r="N95" s="388"/>
      <c r="O95" s="310"/>
      <c r="P95" s="310"/>
      <c r="Q95" s="310"/>
      <c r="R95" s="310"/>
      <c r="S95" s="310"/>
      <c r="T95" s="310"/>
      <c r="U95" s="310"/>
      <c r="V95" s="310"/>
      <c r="W95" s="310"/>
      <c r="X95" s="392"/>
      <c r="Z95" s="388"/>
      <c r="AA95" s="310"/>
      <c r="AB95" s="310"/>
      <c r="AC95" s="310"/>
      <c r="AD95" s="310"/>
      <c r="AE95" s="310"/>
      <c r="AF95" s="310"/>
      <c r="AG95" s="310"/>
      <c r="AH95" s="310"/>
      <c r="AI95" s="310"/>
      <c r="AJ95" s="392"/>
    </row>
    <row r="96" spans="2:36" ht="14.45" customHeight="1">
      <c r="B96" s="388"/>
      <c r="C96" s="397"/>
      <c r="D96" s="397"/>
      <c r="E96" s="397"/>
      <c r="F96" s="397"/>
      <c r="G96" s="397"/>
      <c r="H96" s="397"/>
      <c r="I96" s="397"/>
      <c r="J96" s="397"/>
      <c r="K96" s="397"/>
      <c r="L96" s="398"/>
      <c r="N96" s="388"/>
      <c r="O96" s="310"/>
      <c r="P96" s="310"/>
      <c r="Q96" s="310"/>
      <c r="R96" s="310"/>
      <c r="S96" s="310"/>
      <c r="T96" s="310"/>
      <c r="U96" s="310"/>
      <c r="V96" s="310"/>
      <c r="W96" s="310"/>
      <c r="X96" s="392"/>
      <c r="Z96" s="388"/>
      <c r="AA96" s="310"/>
      <c r="AB96" s="310"/>
      <c r="AC96" s="310"/>
      <c r="AD96" s="310"/>
      <c r="AE96" s="310"/>
      <c r="AF96" s="310"/>
      <c r="AG96" s="310"/>
      <c r="AH96" s="310"/>
      <c r="AI96" s="310"/>
      <c r="AJ96" s="392"/>
    </row>
    <row r="97" spans="2:36" ht="14.45" customHeight="1">
      <c r="B97" s="388"/>
      <c r="C97" s="397"/>
      <c r="D97" s="397"/>
      <c r="E97" s="397"/>
      <c r="F97" s="397"/>
      <c r="G97" s="397"/>
      <c r="H97" s="397"/>
      <c r="I97" s="397"/>
      <c r="J97" s="397"/>
      <c r="K97" s="397"/>
      <c r="L97" s="398"/>
      <c r="N97" s="388"/>
      <c r="O97" s="310"/>
      <c r="P97" s="310"/>
      <c r="Q97" s="310"/>
      <c r="R97" s="310"/>
      <c r="S97" s="310"/>
      <c r="T97" s="310"/>
      <c r="U97" s="310"/>
      <c r="V97" s="310"/>
      <c r="W97" s="310"/>
      <c r="X97" s="392"/>
      <c r="Z97" s="388"/>
      <c r="AA97" s="310"/>
      <c r="AB97" s="310"/>
      <c r="AC97" s="310"/>
      <c r="AD97" s="310"/>
      <c r="AE97" s="310"/>
      <c r="AF97" s="310"/>
      <c r="AG97" s="310"/>
      <c r="AH97" s="310"/>
      <c r="AI97" s="310"/>
      <c r="AJ97" s="392"/>
    </row>
    <row r="98" spans="2:36" ht="14.45" customHeight="1">
      <c r="B98" s="388"/>
      <c r="C98" s="397"/>
      <c r="D98" s="397"/>
      <c r="E98" s="397"/>
      <c r="F98" s="397"/>
      <c r="G98" s="397"/>
      <c r="H98" s="397"/>
      <c r="I98" s="397"/>
      <c r="J98" s="397"/>
      <c r="K98" s="397"/>
      <c r="L98" s="398"/>
      <c r="N98" s="388"/>
      <c r="O98" s="310"/>
      <c r="P98" s="310"/>
      <c r="Q98" s="310"/>
      <c r="R98" s="310"/>
      <c r="S98" s="310"/>
      <c r="T98" s="310"/>
      <c r="U98" s="310"/>
      <c r="V98" s="310"/>
      <c r="W98" s="310"/>
      <c r="X98" s="392"/>
      <c r="Z98" s="388"/>
      <c r="AA98" s="310"/>
      <c r="AB98" s="310"/>
      <c r="AC98" s="310"/>
      <c r="AD98" s="310"/>
      <c r="AE98" s="310"/>
      <c r="AF98" s="310"/>
      <c r="AG98" s="310"/>
      <c r="AH98" s="310"/>
      <c r="AI98" s="310"/>
      <c r="AJ98" s="392"/>
    </row>
    <row r="99" spans="2:36" ht="14.45" customHeight="1">
      <c r="B99" s="388"/>
      <c r="C99" s="397"/>
      <c r="D99" s="397"/>
      <c r="E99" s="397"/>
      <c r="F99" s="397"/>
      <c r="G99" s="397"/>
      <c r="H99" s="397"/>
      <c r="I99" s="397"/>
      <c r="J99" s="397"/>
      <c r="K99" s="397"/>
      <c r="L99" s="398"/>
      <c r="N99" s="388"/>
      <c r="O99" s="310"/>
      <c r="P99" s="310"/>
      <c r="Q99" s="310"/>
      <c r="R99" s="310"/>
      <c r="S99" s="310"/>
      <c r="T99" s="310"/>
      <c r="U99" s="310"/>
      <c r="V99" s="310"/>
      <c r="W99" s="310"/>
      <c r="X99" s="392"/>
      <c r="Z99" s="388"/>
      <c r="AA99" s="310"/>
      <c r="AB99" s="310"/>
      <c r="AC99" s="310"/>
      <c r="AD99" s="310"/>
      <c r="AE99" s="310"/>
      <c r="AF99" s="310"/>
      <c r="AG99" s="310"/>
      <c r="AH99" s="310"/>
      <c r="AI99" s="310"/>
      <c r="AJ99" s="392"/>
    </row>
    <row r="100" spans="2:36" ht="14.45" customHeight="1">
      <c r="B100" s="388"/>
      <c r="C100" s="397"/>
      <c r="D100" s="397"/>
      <c r="E100" s="397"/>
      <c r="F100" s="397"/>
      <c r="G100" s="397"/>
      <c r="H100" s="397"/>
      <c r="I100" s="397"/>
      <c r="J100" s="397"/>
      <c r="K100" s="397"/>
      <c r="L100" s="398"/>
      <c r="N100" s="388"/>
      <c r="O100" s="310"/>
      <c r="P100" s="310"/>
      <c r="Q100" s="310"/>
      <c r="R100" s="310"/>
      <c r="S100" s="310"/>
      <c r="T100" s="310"/>
      <c r="U100" s="310"/>
      <c r="V100" s="310"/>
      <c r="W100" s="310"/>
      <c r="X100" s="392"/>
      <c r="Z100" s="388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92"/>
    </row>
    <row r="101" spans="2:36" ht="14.45" customHeight="1">
      <c r="B101" s="388"/>
      <c r="C101" s="397"/>
      <c r="D101" s="397"/>
      <c r="E101" s="397"/>
      <c r="F101" s="397"/>
      <c r="G101" s="397"/>
      <c r="H101" s="397"/>
      <c r="I101" s="397"/>
      <c r="J101" s="397"/>
      <c r="K101" s="397"/>
      <c r="L101" s="398"/>
      <c r="N101" s="388"/>
      <c r="O101" s="310"/>
      <c r="P101" s="310"/>
      <c r="Q101" s="310"/>
      <c r="R101" s="310"/>
      <c r="S101" s="310"/>
      <c r="T101" s="310"/>
      <c r="U101" s="310"/>
      <c r="V101" s="310"/>
      <c r="W101" s="310"/>
      <c r="X101" s="392"/>
      <c r="Z101" s="388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92"/>
    </row>
    <row r="102" spans="2:36" ht="14.45" customHeight="1">
      <c r="B102" s="388"/>
      <c r="C102" s="397"/>
      <c r="D102" s="397"/>
      <c r="E102" s="397"/>
      <c r="F102" s="397"/>
      <c r="G102" s="397"/>
      <c r="H102" s="397"/>
      <c r="I102" s="397"/>
      <c r="J102" s="397"/>
      <c r="K102" s="397"/>
      <c r="L102" s="398"/>
      <c r="N102" s="388"/>
      <c r="O102" s="310"/>
      <c r="P102" s="310"/>
      <c r="Q102" s="310"/>
      <c r="R102" s="310"/>
      <c r="S102" s="310"/>
      <c r="T102" s="310"/>
      <c r="U102" s="310"/>
      <c r="V102" s="310"/>
      <c r="W102" s="310"/>
      <c r="X102" s="392"/>
      <c r="Z102" s="388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92"/>
    </row>
    <row r="103" spans="2:36" ht="14.45" customHeight="1">
      <c r="B103" s="388"/>
      <c r="C103" s="397"/>
      <c r="D103" s="397"/>
      <c r="E103" s="397"/>
      <c r="F103" s="397"/>
      <c r="G103" s="397"/>
      <c r="H103" s="397"/>
      <c r="I103" s="397"/>
      <c r="J103" s="397"/>
      <c r="K103" s="397"/>
      <c r="L103" s="398"/>
      <c r="N103" s="388"/>
      <c r="O103" s="310"/>
      <c r="P103" s="310"/>
      <c r="Q103" s="310"/>
      <c r="R103" s="310"/>
      <c r="S103" s="310"/>
      <c r="T103" s="310"/>
      <c r="U103" s="310"/>
      <c r="V103" s="310"/>
      <c r="W103" s="310"/>
      <c r="X103" s="392"/>
      <c r="Z103" s="388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92"/>
    </row>
    <row r="104" spans="2:36" ht="14.45" customHeight="1">
      <c r="B104" s="388"/>
      <c r="C104" s="397"/>
      <c r="D104" s="397"/>
      <c r="E104" s="397"/>
      <c r="F104" s="397"/>
      <c r="G104" s="397"/>
      <c r="H104" s="397"/>
      <c r="I104" s="397"/>
      <c r="J104" s="397"/>
      <c r="K104" s="397"/>
      <c r="L104" s="398"/>
      <c r="N104" s="388"/>
      <c r="O104" s="310"/>
      <c r="P104" s="310"/>
      <c r="Q104" s="310"/>
      <c r="R104" s="310"/>
      <c r="S104" s="310"/>
      <c r="T104" s="310"/>
      <c r="U104" s="310"/>
      <c r="V104" s="310"/>
      <c r="W104" s="310"/>
      <c r="X104" s="392"/>
      <c r="Z104" s="388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92"/>
    </row>
    <row r="105" spans="2:36" ht="14.45" customHeight="1">
      <c r="B105" s="389"/>
      <c r="C105" s="399"/>
      <c r="D105" s="399"/>
      <c r="E105" s="399"/>
      <c r="F105" s="399"/>
      <c r="G105" s="399"/>
      <c r="H105" s="399"/>
      <c r="I105" s="399"/>
      <c r="J105" s="399"/>
      <c r="K105" s="399"/>
      <c r="L105" s="400"/>
      <c r="N105" s="389"/>
      <c r="O105" s="393"/>
      <c r="P105" s="393"/>
      <c r="Q105" s="393"/>
      <c r="R105" s="393"/>
      <c r="S105" s="393"/>
      <c r="T105" s="393"/>
      <c r="U105" s="393"/>
      <c r="V105" s="393"/>
      <c r="W105" s="393"/>
      <c r="X105" s="394"/>
      <c r="Z105" s="389"/>
      <c r="AA105" s="393"/>
      <c r="AB105" s="393"/>
      <c r="AC105" s="393"/>
      <c r="AD105" s="393"/>
      <c r="AE105" s="393"/>
      <c r="AF105" s="393"/>
      <c r="AG105" s="393"/>
      <c r="AH105" s="393"/>
      <c r="AI105" s="393"/>
      <c r="AJ105" s="394"/>
    </row>
    <row r="106" spans="2:36" ht="14.45" customHeight="1"/>
    <row r="107" spans="2:36" ht="14.45" customHeight="1"/>
    <row r="108" spans="2:36" ht="14.45" customHeight="1">
      <c r="B108" s="387" t="s">
        <v>1329</v>
      </c>
      <c r="C108" s="390" t="e" vm="10">
        <v>#VALUE!</v>
      </c>
      <c r="D108" s="390"/>
      <c r="E108" s="390"/>
      <c r="F108" s="390"/>
      <c r="G108" s="390"/>
      <c r="H108" s="390"/>
      <c r="I108" s="390"/>
      <c r="J108" s="390"/>
      <c r="K108" s="390"/>
      <c r="L108" s="391"/>
      <c r="N108" s="387" t="s">
        <v>1557</v>
      </c>
      <c r="O108" s="395" t="e" vm="11">
        <v>#VALUE!</v>
      </c>
      <c r="P108" s="395"/>
      <c r="Q108" s="395"/>
      <c r="R108" s="395"/>
      <c r="S108" s="395"/>
      <c r="T108" s="395"/>
      <c r="U108" s="395"/>
      <c r="V108" s="395"/>
      <c r="W108" s="395"/>
      <c r="X108" s="396"/>
      <c r="Z108" s="387" t="s">
        <v>1600</v>
      </c>
      <c r="AA108" s="395" t="e" vm="12">
        <v>#VALUE!</v>
      </c>
      <c r="AB108" s="395"/>
      <c r="AC108" s="395"/>
      <c r="AD108" s="395"/>
      <c r="AE108" s="395"/>
      <c r="AF108" s="395"/>
      <c r="AG108" s="395"/>
      <c r="AH108" s="395"/>
      <c r="AI108" s="395"/>
      <c r="AJ108" s="396"/>
    </row>
    <row r="109" spans="2:36" ht="14.45" customHeight="1">
      <c r="B109" s="388"/>
      <c r="C109" s="310"/>
      <c r="D109" s="310"/>
      <c r="E109" s="310"/>
      <c r="F109" s="310"/>
      <c r="G109" s="310"/>
      <c r="H109" s="310"/>
      <c r="I109" s="310"/>
      <c r="J109" s="310"/>
      <c r="K109" s="310"/>
      <c r="L109" s="392"/>
      <c r="N109" s="388"/>
      <c r="O109" s="397"/>
      <c r="P109" s="397"/>
      <c r="Q109" s="397"/>
      <c r="R109" s="397"/>
      <c r="S109" s="397"/>
      <c r="T109" s="397"/>
      <c r="U109" s="397"/>
      <c r="V109" s="397"/>
      <c r="W109" s="397"/>
      <c r="X109" s="398"/>
      <c r="Z109" s="388"/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8"/>
    </row>
    <row r="110" spans="2:36" ht="14.45" customHeight="1">
      <c r="B110" s="388"/>
      <c r="C110" s="310"/>
      <c r="D110" s="310"/>
      <c r="E110" s="310"/>
      <c r="F110" s="310"/>
      <c r="G110" s="310"/>
      <c r="H110" s="310"/>
      <c r="I110" s="310"/>
      <c r="J110" s="310"/>
      <c r="K110" s="310"/>
      <c r="L110" s="392"/>
      <c r="N110" s="388"/>
      <c r="O110" s="397"/>
      <c r="P110" s="397"/>
      <c r="Q110" s="397"/>
      <c r="R110" s="397"/>
      <c r="S110" s="397"/>
      <c r="T110" s="397"/>
      <c r="U110" s="397"/>
      <c r="V110" s="397"/>
      <c r="W110" s="397"/>
      <c r="X110" s="398"/>
      <c r="Z110" s="388"/>
      <c r="AA110" s="397"/>
      <c r="AB110" s="397"/>
      <c r="AC110" s="397"/>
      <c r="AD110" s="397"/>
      <c r="AE110" s="397"/>
      <c r="AF110" s="397"/>
      <c r="AG110" s="397"/>
      <c r="AH110" s="397"/>
      <c r="AI110" s="397"/>
      <c r="AJ110" s="398"/>
    </row>
    <row r="111" spans="2:36" ht="14.45" customHeight="1">
      <c r="B111" s="388"/>
      <c r="C111" s="310"/>
      <c r="D111" s="310"/>
      <c r="E111" s="310"/>
      <c r="F111" s="310"/>
      <c r="G111" s="310"/>
      <c r="H111" s="310"/>
      <c r="I111" s="310"/>
      <c r="J111" s="310"/>
      <c r="K111" s="310"/>
      <c r="L111" s="392"/>
      <c r="N111" s="388"/>
      <c r="O111" s="397"/>
      <c r="P111" s="397"/>
      <c r="Q111" s="397"/>
      <c r="R111" s="397"/>
      <c r="S111" s="397"/>
      <c r="T111" s="397"/>
      <c r="U111" s="397"/>
      <c r="V111" s="397"/>
      <c r="W111" s="397"/>
      <c r="X111" s="398"/>
      <c r="Z111" s="388"/>
      <c r="AA111" s="397"/>
      <c r="AB111" s="397"/>
      <c r="AC111" s="397"/>
      <c r="AD111" s="397"/>
      <c r="AE111" s="397"/>
      <c r="AF111" s="397"/>
      <c r="AG111" s="397"/>
      <c r="AH111" s="397"/>
      <c r="AI111" s="397"/>
      <c r="AJ111" s="398"/>
    </row>
    <row r="112" spans="2:36" ht="14.45" customHeight="1">
      <c r="B112" s="388"/>
      <c r="C112" s="310"/>
      <c r="D112" s="310"/>
      <c r="E112" s="310"/>
      <c r="F112" s="310"/>
      <c r="G112" s="310"/>
      <c r="H112" s="310"/>
      <c r="I112" s="310"/>
      <c r="J112" s="310"/>
      <c r="K112" s="310"/>
      <c r="L112" s="392"/>
      <c r="N112" s="388"/>
      <c r="O112" s="397"/>
      <c r="P112" s="397"/>
      <c r="Q112" s="397"/>
      <c r="R112" s="397"/>
      <c r="S112" s="397"/>
      <c r="T112" s="397"/>
      <c r="U112" s="397"/>
      <c r="V112" s="397"/>
      <c r="W112" s="397"/>
      <c r="X112" s="398"/>
      <c r="Z112" s="388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8"/>
    </row>
    <row r="113" spans="2:36" ht="14.45" customHeight="1">
      <c r="B113" s="388"/>
      <c r="C113" s="310"/>
      <c r="D113" s="310"/>
      <c r="E113" s="310"/>
      <c r="F113" s="310"/>
      <c r="G113" s="310"/>
      <c r="H113" s="310"/>
      <c r="I113" s="310"/>
      <c r="J113" s="310"/>
      <c r="K113" s="310"/>
      <c r="L113" s="392"/>
      <c r="N113" s="388"/>
      <c r="O113" s="397"/>
      <c r="P113" s="397"/>
      <c r="Q113" s="397"/>
      <c r="R113" s="397"/>
      <c r="S113" s="397"/>
      <c r="T113" s="397"/>
      <c r="U113" s="397"/>
      <c r="V113" s="397"/>
      <c r="W113" s="397"/>
      <c r="X113" s="398"/>
      <c r="Z113" s="388"/>
      <c r="AA113" s="397"/>
      <c r="AB113" s="397"/>
      <c r="AC113" s="397"/>
      <c r="AD113" s="397"/>
      <c r="AE113" s="397"/>
      <c r="AF113" s="397"/>
      <c r="AG113" s="397"/>
      <c r="AH113" s="397"/>
      <c r="AI113" s="397"/>
      <c r="AJ113" s="398"/>
    </row>
    <row r="114" spans="2:36" ht="14.45" customHeight="1">
      <c r="B114" s="388"/>
      <c r="C114" s="310"/>
      <c r="D114" s="310"/>
      <c r="E114" s="310"/>
      <c r="F114" s="310"/>
      <c r="G114" s="310"/>
      <c r="H114" s="310"/>
      <c r="I114" s="310"/>
      <c r="J114" s="310"/>
      <c r="K114" s="310"/>
      <c r="L114" s="392"/>
      <c r="N114" s="388"/>
      <c r="O114" s="397"/>
      <c r="P114" s="397"/>
      <c r="Q114" s="397"/>
      <c r="R114" s="397"/>
      <c r="S114" s="397"/>
      <c r="T114" s="397"/>
      <c r="U114" s="397"/>
      <c r="V114" s="397"/>
      <c r="W114" s="397"/>
      <c r="X114" s="398"/>
      <c r="Z114" s="388"/>
      <c r="AA114" s="397"/>
      <c r="AB114" s="397"/>
      <c r="AC114" s="397"/>
      <c r="AD114" s="397"/>
      <c r="AE114" s="397"/>
      <c r="AF114" s="397"/>
      <c r="AG114" s="397"/>
      <c r="AH114" s="397"/>
      <c r="AI114" s="397"/>
      <c r="AJ114" s="398"/>
    </row>
    <row r="115" spans="2:36" ht="14.45" customHeight="1">
      <c r="B115" s="388"/>
      <c r="C115" s="310"/>
      <c r="D115" s="310"/>
      <c r="E115" s="310"/>
      <c r="F115" s="310"/>
      <c r="G115" s="310"/>
      <c r="H115" s="310"/>
      <c r="I115" s="310"/>
      <c r="J115" s="310"/>
      <c r="K115" s="310"/>
      <c r="L115" s="392"/>
      <c r="N115" s="388"/>
      <c r="O115" s="397"/>
      <c r="P115" s="397"/>
      <c r="Q115" s="397"/>
      <c r="R115" s="397"/>
      <c r="S115" s="397"/>
      <c r="T115" s="397"/>
      <c r="U115" s="397"/>
      <c r="V115" s="397"/>
      <c r="W115" s="397"/>
      <c r="X115" s="398"/>
      <c r="Z115" s="388"/>
      <c r="AA115" s="397"/>
      <c r="AB115" s="397"/>
      <c r="AC115" s="397"/>
      <c r="AD115" s="397"/>
      <c r="AE115" s="397"/>
      <c r="AF115" s="397"/>
      <c r="AG115" s="397"/>
      <c r="AH115" s="397"/>
      <c r="AI115" s="397"/>
      <c r="AJ115" s="398"/>
    </row>
    <row r="116" spans="2:36" ht="14.45" customHeight="1">
      <c r="B116" s="388"/>
      <c r="C116" s="310"/>
      <c r="D116" s="310"/>
      <c r="E116" s="310"/>
      <c r="F116" s="310"/>
      <c r="G116" s="310"/>
      <c r="H116" s="310"/>
      <c r="I116" s="310"/>
      <c r="J116" s="310"/>
      <c r="K116" s="310"/>
      <c r="L116" s="392"/>
      <c r="N116" s="388"/>
      <c r="O116" s="397"/>
      <c r="P116" s="397"/>
      <c r="Q116" s="397"/>
      <c r="R116" s="397"/>
      <c r="S116" s="397"/>
      <c r="T116" s="397"/>
      <c r="U116" s="397"/>
      <c r="V116" s="397"/>
      <c r="W116" s="397"/>
      <c r="X116" s="398"/>
      <c r="Z116" s="388"/>
      <c r="AA116" s="397"/>
      <c r="AB116" s="397"/>
      <c r="AC116" s="397"/>
      <c r="AD116" s="397"/>
      <c r="AE116" s="397"/>
      <c r="AF116" s="397"/>
      <c r="AG116" s="397"/>
      <c r="AH116" s="397"/>
      <c r="AI116" s="397"/>
      <c r="AJ116" s="398"/>
    </row>
    <row r="117" spans="2:36" ht="14.45" customHeight="1">
      <c r="B117" s="388"/>
      <c r="C117" s="310"/>
      <c r="D117" s="310"/>
      <c r="E117" s="310"/>
      <c r="F117" s="310"/>
      <c r="G117" s="310"/>
      <c r="H117" s="310"/>
      <c r="I117" s="310"/>
      <c r="J117" s="310"/>
      <c r="K117" s="310"/>
      <c r="L117" s="392"/>
      <c r="N117" s="388"/>
      <c r="O117" s="397"/>
      <c r="P117" s="397"/>
      <c r="Q117" s="397"/>
      <c r="R117" s="397"/>
      <c r="S117" s="397"/>
      <c r="T117" s="397"/>
      <c r="U117" s="397"/>
      <c r="V117" s="397"/>
      <c r="W117" s="397"/>
      <c r="X117" s="398"/>
      <c r="Z117" s="388"/>
      <c r="AA117" s="397"/>
      <c r="AB117" s="397"/>
      <c r="AC117" s="397"/>
      <c r="AD117" s="397"/>
      <c r="AE117" s="397"/>
      <c r="AF117" s="397"/>
      <c r="AG117" s="397"/>
      <c r="AH117" s="397"/>
      <c r="AI117" s="397"/>
      <c r="AJ117" s="398"/>
    </row>
    <row r="118" spans="2:36" ht="14.45" customHeight="1">
      <c r="B118" s="388"/>
      <c r="C118" s="310"/>
      <c r="D118" s="310"/>
      <c r="E118" s="310"/>
      <c r="F118" s="310"/>
      <c r="G118" s="310"/>
      <c r="H118" s="310"/>
      <c r="I118" s="310"/>
      <c r="J118" s="310"/>
      <c r="K118" s="310"/>
      <c r="L118" s="392"/>
      <c r="N118" s="388"/>
      <c r="O118" s="397"/>
      <c r="P118" s="397"/>
      <c r="Q118" s="397"/>
      <c r="R118" s="397"/>
      <c r="S118" s="397"/>
      <c r="T118" s="397"/>
      <c r="U118" s="397"/>
      <c r="V118" s="397"/>
      <c r="W118" s="397"/>
      <c r="X118" s="398"/>
      <c r="Z118" s="388"/>
      <c r="AA118" s="397"/>
      <c r="AB118" s="397"/>
      <c r="AC118" s="397"/>
      <c r="AD118" s="397"/>
      <c r="AE118" s="397"/>
      <c r="AF118" s="397"/>
      <c r="AG118" s="397"/>
      <c r="AH118" s="397"/>
      <c r="AI118" s="397"/>
      <c r="AJ118" s="398"/>
    </row>
    <row r="119" spans="2:36" ht="14.45" customHeight="1">
      <c r="B119" s="388"/>
      <c r="C119" s="310"/>
      <c r="D119" s="310"/>
      <c r="E119" s="310"/>
      <c r="F119" s="310"/>
      <c r="G119" s="310"/>
      <c r="H119" s="310"/>
      <c r="I119" s="310"/>
      <c r="J119" s="310"/>
      <c r="K119" s="310"/>
      <c r="L119" s="392"/>
      <c r="N119" s="388"/>
      <c r="O119" s="397"/>
      <c r="P119" s="397"/>
      <c r="Q119" s="397"/>
      <c r="R119" s="397"/>
      <c r="S119" s="397"/>
      <c r="T119" s="397"/>
      <c r="U119" s="397"/>
      <c r="V119" s="397"/>
      <c r="W119" s="397"/>
      <c r="X119" s="398"/>
      <c r="Z119" s="388"/>
      <c r="AA119" s="397"/>
      <c r="AB119" s="397"/>
      <c r="AC119" s="397"/>
      <c r="AD119" s="397"/>
      <c r="AE119" s="397"/>
      <c r="AF119" s="397"/>
      <c r="AG119" s="397"/>
      <c r="AH119" s="397"/>
      <c r="AI119" s="397"/>
      <c r="AJ119" s="398"/>
    </row>
    <row r="120" spans="2:36" ht="14.45" customHeight="1">
      <c r="B120" s="388"/>
      <c r="C120" s="310"/>
      <c r="D120" s="310"/>
      <c r="E120" s="310"/>
      <c r="F120" s="310"/>
      <c r="G120" s="310"/>
      <c r="H120" s="310"/>
      <c r="I120" s="310"/>
      <c r="J120" s="310"/>
      <c r="K120" s="310"/>
      <c r="L120" s="392"/>
      <c r="N120" s="388"/>
      <c r="O120" s="397"/>
      <c r="P120" s="397"/>
      <c r="Q120" s="397"/>
      <c r="R120" s="397"/>
      <c r="S120" s="397"/>
      <c r="T120" s="397"/>
      <c r="U120" s="397"/>
      <c r="V120" s="397"/>
      <c r="W120" s="397"/>
      <c r="X120" s="398"/>
      <c r="Z120" s="388"/>
      <c r="AA120" s="397"/>
      <c r="AB120" s="397"/>
      <c r="AC120" s="397"/>
      <c r="AD120" s="397"/>
      <c r="AE120" s="397"/>
      <c r="AF120" s="397"/>
      <c r="AG120" s="397"/>
      <c r="AH120" s="397"/>
      <c r="AI120" s="397"/>
      <c r="AJ120" s="398"/>
    </row>
    <row r="121" spans="2:36" ht="14.45" customHeight="1">
      <c r="B121" s="388"/>
      <c r="C121" s="310"/>
      <c r="D121" s="310"/>
      <c r="E121" s="310"/>
      <c r="F121" s="310"/>
      <c r="G121" s="310"/>
      <c r="H121" s="310"/>
      <c r="I121" s="310"/>
      <c r="J121" s="310"/>
      <c r="K121" s="310"/>
      <c r="L121" s="392"/>
      <c r="N121" s="388"/>
      <c r="O121" s="397"/>
      <c r="P121" s="397"/>
      <c r="Q121" s="397"/>
      <c r="R121" s="397"/>
      <c r="S121" s="397"/>
      <c r="T121" s="397"/>
      <c r="U121" s="397"/>
      <c r="V121" s="397"/>
      <c r="W121" s="397"/>
      <c r="X121" s="398"/>
      <c r="Z121" s="388"/>
      <c r="AA121" s="397"/>
      <c r="AB121" s="397"/>
      <c r="AC121" s="397"/>
      <c r="AD121" s="397"/>
      <c r="AE121" s="397"/>
      <c r="AF121" s="397"/>
      <c r="AG121" s="397"/>
      <c r="AH121" s="397"/>
      <c r="AI121" s="397"/>
      <c r="AJ121" s="398"/>
    </row>
    <row r="122" spans="2:36" ht="14.45" customHeight="1">
      <c r="B122" s="388"/>
      <c r="C122" s="310"/>
      <c r="D122" s="310"/>
      <c r="E122" s="310"/>
      <c r="F122" s="310"/>
      <c r="G122" s="310"/>
      <c r="H122" s="310"/>
      <c r="I122" s="310"/>
      <c r="J122" s="310"/>
      <c r="K122" s="310"/>
      <c r="L122" s="392"/>
      <c r="N122" s="388"/>
      <c r="O122" s="397"/>
      <c r="P122" s="397"/>
      <c r="Q122" s="397"/>
      <c r="R122" s="397"/>
      <c r="S122" s="397"/>
      <c r="T122" s="397"/>
      <c r="U122" s="397"/>
      <c r="V122" s="397"/>
      <c r="W122" s="397"/>
      <c r="X122" s="398"/>
      <c r="Z122" s="388"/>
      <c r="AA122" s="397"/>
      <c r="AB122" s="397"/>
      <c r="AC122" s="397"/>
      <c r="AD122" s="397"/>
      <c r="AE122" s="397"/>
      <c r="AF122" s="397"/>
      <c r="AG122" s="397"/>
      <c r="AH122" s="397"/>
      <c r="AI122" s="397"/>
      <c r="AJ122" s="398"/>
    </row>
    <row r="123" spans="2:36" ht="14.45" customHeight="1">
      <c r="B123" s="388"/>
      <c r="C123" s="310"/>
      <c r="D123" s="310"/>
      <c r="E123" s="310"/>
      <c r="F123" s="310"/>
      <c r="G123" s="310"/>
      <c r="H123" s="310"/>
      <c r="I123" s="310"/>
      <c r="J123" s="310"/>
      <c r="K123" s="310"/>
      <c r="L123" s="392"/>
      <c r="N123" s="388"/>
      <c r="O123" s="397"/>
      <c r="P123" s="397"/>
      <c r="Q123" s="397"/>
      <c r="R123" s="397"/>
      <c r="S123" s="397"/>
      <c r="T123" s="397"/>
      <c r="U123" s="397"/>
      <c r="V123" s="397"/>
      <c r="W123" s="397"/>
      <c r="X123" s="398"/>
      <c r="Z123" s="388"/>
      <c r="AA123" s="397"/>
      <c r="AB123" s="397"/>
      <c r="AC123" s="397"/>
      <c r="AD123" s="397"/>
      <c r="AE123" s="397"/>
      <c r="AF123" s="397"/>
      <c r="AG123" s="397"/>
      <c r="AH123" s="397"/>
      <c r="AI123" s="397"/>
      <c r="AJ123" s="398"/>
    </row>
    <row r="124" spans="2:36" ht="14.45" customHeight="1">
      <c r="B124" s="388"/>
      <c r="C124" s="310"/>
      <c r="D124" s="310"/>
      <c r="E124" s="310"/>
      <c r="F124" s="310"/>
      <c r="G124" s="310"/>
      <c r="H124" s="310"/>
      <c r="I124" s="310"/>
      <c r="J124" s="310"/>
      <c r="K124" s="310"/>
      <c r="L124" s="392"/>
      <c r="N124" s="388"/>
      <c r="O124" s="397"/>
      <c r="P124" s="397"/>
      <c r="Q124" s="397"/>
      <c r="R124" s="397"/>
      <c r="S124" s="397"/>
      <c r="T124" s="397"/>
      <c r="U124" s="397"/>
      <c r="V124" s="397"/>
      <c r="W124" s="397"/>
      <c r="X124" s="398"/>
      <c r="Z124" s="388"/>
      <c r="AA124" s="397"/>
      <c r="AB124" s="397"/>
      <c r="AC124" s="397"/>
      <c r="AD124" s="397"/>
      <c r="AE124" s="397"/>
      <c r="AF124" s="397"/>
      <c r="AG124" s="397"/>
      <c r="AH124" s="397"/>
      <c r="AI124" s="397"/>
      <c r="AJ124" s="398"/>
    </row>
    <row r="125" spans="2:36" ht="14.45" customHeight="1">
      <c r="B125" s="388"/>
      <c r="C125" s="310"/>
      <c r="D125" s="310"/>
      <c r="E125" s="310"/>
      <c r="F125" s="310"/>
      <c r="G125" s="310"/>
      <c r="H125" s="310"/>
      <c r="I125" s="310"/>
      <c r="J125" s="310"/>
      <c r="K125" s="310"/>
      <c r="L125" s="392"/>
      <c r="N125" s="388"/>
      <c r="O125" s="397"/>
      <c r="P125" s="397"/>
      <c r="Q125" s="397"/>
      <c r="R125" s="397"/>
      <c r="S125" s="397"/>
      <c r="T125" s="397"/>
      <c r="U125" s="397"/>
      <c r="V125" s="397"/>
      <c r="W125" s="397"/>
      <c r="X125" s="398"/>
      <c r="Z125" s="388"/>
      <c r="AA125" s="397"/>
      <c r="AB125" s="397"/>
      <c r="AC125" s="397"/>
      <c r="AD125" s="397"/>
      <c r="AE125" s="397"/>
      <c r="AF125" s="397"/>
      <c r="AG125" s="397"/>
      <c r="AH125" s="397"/>
      <c r="AI125" s="397"/>
      <c r="AJ125" s="398"/>
    </row>
    <row r="126" spans="2:36" ht="14.45" customHeight="1">
      <c r="B126" s="388"/>
      <c r="C126" s="310"/>
      <c r="D126" s="310"/>
      <c r="E126" s="310"/>
      <c r="F126" s="310"/>
      <c r="G126" s="310"/>
      <c r="H126" s="310"/>
      <c r="I126" s="310"/>
      <c r="J126" s="310"/>
      <c r="K126" s="310"/>
      <c r="L126" s="392"/>
      <c r="N126" s="388"/>
      <c r="O126" s="397"/>
      <c r="P126" s="397"/>
      <c r="Q126" s="397"/>
      <c r="R126" s="397"/>
      <c r="S126" s="397"/>
      <c r="T126" s="397"/>
      <c r="U126" s="397"/>
      <c r="V126" s="397"/>
      <c r="W126" s="397"/>
      <c r="X126" s="398"/>
      <c r="Z126" s="388"/>
      <c r="AA126" s="397"/>
      <c r="AB126" s="397"/>
      <c r="AC126" s="397"/>
      <c r="AD126" s="397"/>
      <c r="AE126" s="397"/>
      <c r="AF126" s="397"/>
      <c r="AG126" s="397"/>
      <c r="AH126" s="397"/>
      <c r="AI126" s="397"/>
      <c r="AJ126" s="398"/>
    </row>
    <row r="127" spans="2:36" ht="14.45" customHeight="1">
      <c r="B127" s="388"/>
      <c r="C127" s="310"/>
      <c r="D127" s="310"/>
      <c r="E127" s="310"/>
      <c r="F127" s="310"/>
      <c r="G127" s="310"/>
      <c r="H127" s="310"/>
      <c r="I127" s="310"/>
      <c r="J127" s="310"/>
      <c r="K127" s="310"/>
      <c r="L127" s="392"/>
      <c r="N127" s="388"/>
      <c r="O127" s="397"/>
      <c r="P127" s="397"/>
      <c r="Q127" s="397"/>
      <c r="R127" s="397"/>
      <c r="S127" s="397"/>
      <c r="T127" s="397"/>
      <c r="U127" s="397"/>
      <c r="V127" s="397"/>
      <c r="W127" s="397"/>
      <c r="X127" s="398"/>
      <c r="Z127" s="388"/>
      <c r="AA127" s="397"/>
      <c r="AB127" s="397"/>
      <c r="AC127" s="397"/>
      <c r="AD127" s="397"/>
      <c r="AE127" s="397"/>
      <c r="AF127" s="397"/>
      <c r="AG127" s="397"/>
      <c r="AH127" s="397"/>
      <c r="AI127" s="397"/>
      <c r="AJ127" s="398"/>
    </row>
    <row r="128" spans="2:36" ht="14.45" customHeight="1">
      <c r="B128" s="388"/>
      <c r="C128" s="310"/>
      <c r="D128" s="310"/>
      <c r="E128" s="310"/>
      <c r="F128" s="310"/>
      <c r="G128" s="310"/>
      <c r="H128" s="310"/>
      <c r="I128" s="310"/>
      <c r="J128" s="310"/>
      <c r="K128" s="310"/>
      <c r="L128" s="392"/>
      <c r="N128" s="388"/>
      <c r="O128" s="397"/>
      <c r="P128" s="397"/>
      <c r="Q128" s="397"/>
      <c r="R128" s="397"/>
      <c r="S128" s="397"/>
      <c r="T128" s="397"/>
      <c r="U128" s="397"/>
      <c r="V128" s="397"/>
      <c r="W128" s="397"/>
      <c r="X128" s="398"/>
      <c r="Z128" s="388"/>
      <c r="AA128" s="397"/>
      <c r="AB128" s="397"/>
      <c r="AC128" s="397"/>
      <c r="AD128" s="397"/>
      <c r="AE128" s="397"/>
      <c r="AF128" s="397"/>
      <c r="AG128" s="397"/>
      <c r="AH128" s="397"/>
      <c r="AI128" s="397"/>
      <c r="AJ128" s="398"/>
    </row>
    <row r="129" spans="2:36" ht="14.45" customHeight="1">
      <c r="B129" s="388"/>
      <c r="C129" s="310"/>
      <c r="D129" s="310"/>
      <c r="E129" s="310"/>
      <c r="F129" s="310"/>
      <c r="G129" s="310"/>
      <c r="H129" s="310"/>
      <c r="I129" s="310"/>
      <c r="J129" s="310"/>
      <c r="K129" s="310"/>
      <c r="L129" s="392"/>
      <c r="N129" s="388"/>
      <c r="O129" s="397"/>
      <c r="P129" s="397"/>
      <c r="Q129" s="397"/>
      <c r="R129" s="397"/>
      <c r="S129" s="397"/>
      <c r="T129" s="397"/>
      <c r="U129" s="397"/>
      <c r="V129" s="397"/>
      <c r="W129" s="397"/>
      <c r="X129" s="398"/>
      <c r="Z129" s="388"/>
      <c r="AA129" s="397"/>
      <c r="AB129" s="397"/>
      <c r="AC129" s="397"/>
      <c r="AD129" s="397"/>
      <c r="AE129" s="397"/>
      <c r="AF129" s="397"/>
      <c r="AG129" s="397"/>
      <c r="AH129" s="397"/>
      <c r="AI129" s="397"/>
      <c r="AJ129" s="398"/>
    </row>
    <row r="130" spans="2:36" ht="14.45" customHeight="1">
      <c r="B130" s="388"/>
      <c r="C130" s="310"/>
      <c r="D130" s="310"/>
      <c r="E130" s="310"/>
      <c r="F130" s="310"/>
      <c r="G130" s="310"/>
      <c r="H130" s="310"/>
      <c r="I130" s="310"/>
      <c r="J130" s="310"/>
      <c r="K130" s="310"/>
      <c r="L130" s="392"/>
      <c r="N130" s="388"/>
      <c r="O130" s="397"/>
      <c r="P130" s="397"/>
      <c r="Q130" s="397"/>
      <c r="R130" s="397"/>
      <c r="S130" s="397"/>
      <c r="T130" s="397"/>
      <c r="U130" s="397"/>
      <c r="V130" s="397"/>
      <c r="W130" s="397"/>
      <c r="X130" s="398"/>
      <c r="Z130" s="388"/>
      <c r="AA130" s="397"/>
      <c r="AB130" s="397"/>
      <c r="AC130" s="397"/>
      <c r="AD130" s="397"/>
      <c r="AE130" s="397"/>
      <c r="AF130" s="397"/>
      <c r="AG130" s="397"/>
      <c r="AH130" s="397"/>
      <c r="AI130" s="397"/>
      <c r="AJ130" s="398"/>
    </row>
    <row r="131" spans="2:36" ht="14.45" customHeight="1">
      <c r="B131" s="388"/>
      <c r="C131" s="310"/>
      <c r="D131" s="310"/>
      <c r="E131" s="310"/>
      <c r="F131" s="310"/>
      <c r="G131" s="310"/>
      <c r="H131" s="310"/>
      <c r="I131" s="310"/>
      <c r="J131" s="310"/>
      <c r="K131" s="310"/>
      <c r="L131" s="392"/>
      <c r="N131" s="388"/>
      <c r="O131" s="397"/>
      <c r="P131" s="397"/>
      <c r="Q131" s="397"/>
      <c r="R131" s="397"/>
      <c r="S131" s="397"/>
      <c r="T131" s="397"/>
      <c r="U131" s="397"/>
      <c r="V131" s="397"/>
      <c r="W131" s="397"/>
      <c r="X131" s="398"/>
      <c r="Z131" s="388"/>
      <c r="AA131" s="397"/>
      <c r="AB131" s="397"/>
      <c r="AC131" s="397"/>
      <c r="AD131" s="397"/>
      <c r="AE131" s="397"/>
      <c r="AF131" s="397"/>
      <c r="AG131" s="397"/>
      <c r="AH131" s="397"/>
      <c r="AI131" s="397"/>
      <c r="AJ131" s="398"/>
    </row>
    <row r="132" spans="2:36" ht="14.45" customHeight="1">
      <c r="B132" s="388"/>
      <c r="C132" s="310"/>
      <c r="D132" s="310"/>
      <c r="E132" s="310"/>
      <c r="F132" s="310"/>
      <c r="G132" s="310"/>
      <c r="H132" s="310"/>
      <c r="I132" s="310"/>
      <c r="J132" s="310"/>
      <c r="K132" s="310"/>
      <c r="L132" s="392"/>
      <c r="N132" s="388"/>
      <c r="O132" s="397"/>
      <c r="P132" s="397"/>
      <c r="Q132" s="397"/>
      <c r="R132" s="397"/>
      <c r="S132" s="397"/>
      <c r="T132" s="397"/>
      <c r="U132" s="397"/>
      <c r="V132" s="397"/>
      <c r="W132" s="397"/>
      <c r="X132" s="398"/>
      <c r="Z132" s="388"/>
      <c r="AA132" s="397"/>
      <c r="AB132" s="397"/>
      <c r="AC132" s="397"/>
      <c r="AD132" s="397"/>
      <c r="AE132" s="397"/>
      <c r="AF132" s="397"/>
      <c r="AG132" s="397"/>
      <c r="AH132" s="397"/>
      <c r="AI132" s="397"/>
      <c r="AJ132" s="398"/>
    </row>
    <row r="133" spans="2:36" ht="14.45" customHeight="1">
      <c r="B133" s="388"/>
      <c r="C133" s="310"/>
      <c r="D133" s="310"/>
      <c r="E133" s="310"/>
      <c r="F133" s="310"/>
      <c r="G133" s="310"/>
      <c r="H133" s="310"/>
      <c r="I133" s="310"/>
      <c r="J133" s="310"/>
      <c r="K133" s="310"/>
      <c r="L133" s="392"/>
      <c r="N133" s="388"/>
      <c r="O133" s="397"/>
      <c r="P133" s="397"/>
      <c r="Q133" s="397"/>
      <c r="R133" s="397"/>
      <c r="S133" s="397"/>
      <c r="T133" s="397"/>
      <c r="U133" s="397"/>
      <c r="V133" s="397"/>
      <c r="W133" s="397"/>
      <c r="X133" s="398"/>
      <c r="Z133" s="388"/>
      <c r="AA133" s="397"/>
      <c r="AB133" s="397"/>
      <c r="AC133" s="397"/>
      <c r="AD133" s="397"/>
      <c r="AE133" s="397"/>
      <c r="AF133" s="397"/>
      <c r="AG133" s="397"/>
      <c r="AH133" s="397"/>
      <c r="AI133" s="397"/>
      <c r="AJ133" s="398"/>
    </row>
    <row r="134" spans="2:36" ht="14.45" customHeight="1">
      <c r="B134" s="388"/>
      <c r="C134" s="310"/>
      <c r="D134" s="310"/>
      <c r="E134" s="310"/>
      <c r="F134" s="310"/>
      <c r="G134" s="310"/>
      <c r="H134" s="310"/>
      <c r="I134" s="310"/>
      <c r="J134" s="310"/>
      <c r="K134" s="310"/>
      <c r="L134" s="392"/>
      <c r="N134" s="388"/>
      <c r="O134" s="397"/>
      <c r="P134" s="397"/>
      <c r="Q134" s="397"/>
      <c r="R134" s="397"/>
      <c r="S134" s="397"/>
      <c r="T134" s="397"/>
      <c r="U134" s="397"/>
      <c r="V134" s="397"/>
      <c r="W134" s="397"/>
      <c r="X134" s="398"/>
      <c r="Z134" s="388"/>
      <c r="AA134" s="397"/>
      <c r="AB134" s="397"/>
      <c r="AC134" s="397"/>
      <c r="AD134" s="397"/>
      <c r="AE134" s="397"/>
      <c r="AF134" s="397"/>
      <c r="AG134" s="397"/>
      <c r="AH134" s="397"/>
      <c r="AI134" s="397"/>
      <c r="AJ134" s="398"/>
    </row>
    <row r="135" spans="2:36" ht="14.45" customHeight="1">
      <c r="B135" s="388"/>
      <c r="C135" s="310"/>
      <c r="D135" s="310"/>
      <c r="E135" s="310"/>
      <c r="F135" s="310"/>
      <c r="G135" s="310"/>
      <c r="H135" s="310"/>
      <c r="I135" s="310"/>
      <c r="J135" s="310"/>
      <c r="K135" s="310"/>
      <c r="L135" s="392"/>
      <c r="N135" s="388"/>
      <c r="O135" s="397"/>
      <c r="P135" s="397"/>
      <c r="Q135" s="397"/>
      <c r="R135" s="397"/>
      <c r="S135" s="397"/>
      <c r="T135" s="397"/>
      <c r="U135" s="397"/>
      <c r="V135" s="397"/>
      <c r="W135" s="397"/>
      <c r="X135" s="398"/>
      <c r="Z135" s="388"/>
      <c r="AA135" s="397"/>
      <c r="AB135" s="397"/>
      <c r="AC135" s="397"/>
      <c r="AD135" s="397"/>
      <c r="AE135" s="397"/>
      <c r="AF135" s="397"/>
      <c r="AG135" s="397"/>
      <c r="AH135" s="397"/>
      <c r="AI135" s="397"/>
      <c r="AJ135" s="398"/>
    </row>
    <row r="136" spans="2:36" ht="14.45" customHeight="1">
      <c r="B136" s="388"/>
      <c r="C136" s="310"/>
      <c r="D136" s="310"/>
      <c r="E136" s="310"/>
      <c r="F136" s="310"/>
      <c r="G136" s="310"/>
      <c r="H136" s="310"/>
      <c r="I136" s="310"/>
      <c r="J136" s="310"/>
      <c r="K136" s="310"/>
      <c r="L136" s="392"/>
      <c r="N136" s="388"/>
      <c r="O136" s="397"/>
      <c r="P136" s="397"/>
      <c r="Q136" s="397"/>
      <c r="R136" s="397"/>
      <c r="S136" s="397"/>
      <c r="T136" s="397"/>
      <c r="U136" s="397"/>
      <c r="V136" s="397"/>
      <c r="W136" s="397"/>
      <c r="X136" s="398"/>
      <c r="Z136" s="388"/>
      <c r="AA136" s="397"/>
      <c r="AB136" s="397"/>
      <c r="AC136" s="397"/>
      <c r="AD136" s="397"/>
      <c r="AE136" s="397"/>
      <c r="AF136" s="397"/>
      <c r="AG136" s="397"/>
      <c r="AH136" s="397"/>
      <c r="AI136" s="397"/>
      <c r="AJ136" s="398"/>
    </row>
    <row r="137" spans="2:36" ht="14.45" customHeight="1">
      <c r="B137" s="389"/>
      <c r="C137" s="393"/>
      <c r="D137" s="393"/>
      <c r="E137" s="393"/>
      <c r="F137" s="393"/>
      <c r="G137" s="393"/>
      <c r="H137" s="393"/>
      <c r="I137" s="393"/>
      <c r="J137" s="393"/>
      <c r="K137" s="393"/>
      <c r="L137" s="394"/>
      <c r="N137" s="389"/>
      <c r="O137" s="399"/>
      <c r="P137" s="399"/>
      <c r="Q137" s="399"/>
      <c r="R137" s="399"/>
      <c r="S137" s="399"/>
      <c r="T137" s="399"/>
      <c r="U137" s="399"/>
      <c r="V137" s="399"/>
      <c r="W137" s="399"/>
      <c r="X137" s="400"/>
      <c r="Z137" s="389"/>
      <c r="AA137" s="399"/>
      <c r="AB137" s="399"/>
      <c r="AC137" s="399"/>
      <c r="AD137" s="399"/>
      <c r="AE137" s="399"/>
      <c r="AF137" s="399"/>
      <c r="AG137" s="399"/>
      <c r="AH137" s="399"/>
      <c r="AI137" s="399"/>
      <c r="AJ137" s="400"/>
    </row>
    <row r="138" spans="2:36" ht="14.45" customHeight="1"/>
    <row r="139" spans="2:36" ht="14.45" customHeight="1"/>
  </sheetData>
  <sheetProtection algorithmName="SHA-512" hashValue="CGmwrVK8IWIDVykwec5I9hM1pn0hPxyFlqJYpjsdL6W65WpUdKgaQTClG+aB23v9rZuvwkWPMK9bPX3ukPle2g==" saltValue="4jWcP0pWx60qPiuziJmgNA==" spinCount="100000" sheet="1" objects="1" scenarios="1"/>
  <mergeCells count="38">
    <mergeCell ref="L2:U3"/>
    <mergeCell ref="AH2:AK3"/>
    <mergeCell ref="AA44:AJ73"/>
    <mergeCell ref="C12:L41"/>
    <mergeCell ref="B12:B41"/>
    <mergeCell ref="N12:N41"/>
    <mergeCell ref="O12:X41"/>
    <mergeCell ref="Z12:Z41"/>
    <mergeCell ref="AA12:AJ41"/>
    <mergeCell ref="B44:B73"/>
    <mergeCell ref="C44:L73"/>
    <mergeCell ref="N44:N73"/>
    <mergeCell ref="O44:X73"/>
    <mergeCell ref="Z44:Z73"/>
    <mergeCell ref="G6:I7"/>
    <mergeCell ref="C9:E10"/>
    <mergeCell ref="AA108:AJ137"/>
    <mergeCell ref="N76:N105"/>
    <mergeCell ref="O76:X105"/>
    <mergeCell ref="Z76:Z105"/>
    <mergeCell ref="AA76:AJ105"/>
    <mergeCell ref="B108:B137"/>
    <mergeCell ref="C108:L137"/>
    <mergeCell ref="B76:B105"/>
    <mergeCell ref="C76:L105"/>
    <mergeCell ref="Z108:Z137"/>
    <mergeCell ref="N108:N137"/>
    <mergeCell ref="O108:X137"/>
    <mergeCell ref="W9:Y10"/>
    <mergeCell ref="W6:Y7"/>
    <mergeCell ref="O6:Q7"/>
    <mergeCell ref="S6:U7"/>
    <mergeCell ref="O9:Q10"/>
    <mergeCell ref="G9:I10"/>
    <mergeCell ref="C6:E7"/>
    <mergeCell ref="K6:M7"/>
    <mergeCell ref="K9:M10"/>
    <mergeCell ref="S9:U10"/>
  </mergeCells>
  <hyperlinks>
    <hyperlink ref="C6:E7" location="'Nákresy profilů'!B12" display="FANO" xr:uid="{BC89B430-9F10-472B-A1F3-DB28424483F9}"/>
    <hyperlink ref="G6:I7" location="'Nákresy profilů'!N12" display="G9" xr:uid="{BFF1BE7E-BB28-4DAF-8643-FD1BC9079FC2}"/>
    <hyperlink ref="K6:M7" location="'Nákresy profilů'!Z12" display="G10" xr:uid="{B50EE76B-DED5-4FE2-ADE0-2AA36583098D}"/>
    <hyperlink ref="W6:Y7" location="'Nákresy profilů'!B44" display="LIVORNO" xr:uid="{475B75DE-835F-4300-87A1-D2417AF94523}"/>
    <hyperlink ref="C9:E10" location="'Nákresy profilů'!N44" display="LUNGO" xr:uid="{EB6E4A7D-47D5-4C84-A1B3-F64AB9DF5027}"/>
    <hyperlink ref="G9:I10" location="'Nákresy profilů'!Z44" display="MARINO DUO" xr:uid="{8F13602F-290B-480D-9CB1-3122EE72117B}"/>
    <hyperlink ref="O6:Q7" location="'Nákresy profilů'!N108" display="G11" xr:uid="{BB8D65ED-F6FE-44EC-80B6-BB786635E63E}"/>
    <hyperlink ref="S6:U7" location="'Nákresy profilů'!Z108" display="G12" xr:uid="{D7B29E39-7EBA-4763-BB9E-5F21D9E2412A}"/>
    <hyperlink ref="K9:M10" location="'Nákresy profilů'!Z76" display="PIANO" xr:uid="{6CE439D7-9635-476D-ACB4-7A127894A7D0}"/>
    <hyperlink ref="O9:Q10" location="'Nákresy profilů'!N76" display="PIANO 2" xr:uid="{123BFC0D-2729-457C-998D-A0EA9DEF3431}"/>
    <hyperlink ref="S9:U10" location="'Nákresy profilů'!B108" display="TORINO" xr:uid="{B975F8AB-D382-4109-999C-E59CF081E0B2}"/>
    <hyperlink ref="W9:Y10" location="'Nákresy profilů'!B76" display="VIBO" xr:uid="{F1802637-ACB4-4130-84F6-404BA4D01AA8}"/>
    <hyperlink ref="AH2:AK3" location="Hlavní!A1" display="Hlavní!A1" xr:uid="{DB2DB0A3-95A3-4B00-B323-929CD4A42C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0C5F-724A-4A31-93E7-69218F28538C}">
  <sheetPr codeName="List1"/>
  <dimension ref="A2:Q24"/>
  <sheetViews>
    <sheetView zoomScaleSheetLayoutView="140" workbookViewId="0">
      <selection activeCell="N9" sqref="N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1447</v>
      </c>
      <c r="B6" s="280" t="s">
        <v>1448</v>
      </c>
      <c r="C6" s="281"/>
      <c r="D6" s="281"/>
      <c r="E6" s="281"/>
      <c r="F6" s="281"/>
      <c r="G6" s="282"/>
      <c r="I6" s="169" t="s">
        <v>1447</v>
      </c>
      <c r="J6" s="280" t="s">
        <v>1601</v>
      </c>
      <c r="K6" s="281"/>
      <c r="L6" s="281"/>
      <c r="M6" s="281"/>
      <c r="N6" s="281"/>
      <c r="O6" s="282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1444</v>
      </c>
      <c r="M8" s="174" t="s">
        <v>1444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+(A9*0.001)*(DANE!C4+DANE!M4)+DANE!E4</f>
        <v>5.82</v>
      </c>
      <c r="C9" s="196">
        <f>+(A9*0.001)*(DANE!C4+DANE!O4)+DANE!E4</f>
        <v>5.82</v>
      </c>
      <c r="D9" s="196">
        <f>+(A9*0.001)*(DANE!C4+DANE!K4+DANE!M4)+DANE!E4</f>
        <v>5.82</v>
      </c>
      <c r="E9" s="196">
        <f>+(A9*0.001)*(DANE!C4+DANE!K4+DANE!O4)+DANE!E4</f>
        <v>5.82</v>
      </c>
      <c r="F9" s="196">
        <f>+(A9*0.001)*(DANE!C4+DANE!Q4)+DANE!E4</f>
        <v>5.82</v>
      </c>
      <c r="G9" s="196">
        <f>+(A9*0.001)*(DANE!C4+DANE!K4+DANE!Q4)+DANE!E4</f>
        <v>5.82</v>
      </c>
      <c r="I9" s="175">
        <f>Vypocet_ceny!H3</f>
        <v>0</v>
      </c>
      <c r="J9" s="196">
        <f>+(I9*0.001)*(DANE!C4+DANE!M4)+DANE!G4</f>
        <v>17.96</v>
      </c>
      <c r="K9" s="196">
        <f>+(I9*0.001)*(DANE!C4+DANE!O4)+DANE!G4</f>
        <v>17.96</v>
      </c>
      <c r="L9" s="196">
        <f>+(I9*0.001)*(DANE!C4+DANE!K4+DANE!M4)+DANE!G4</f>
        <v>17.96</v>
      </c>
      <c r="M9" s="196">
        <f>+(I9*0.001)*(DANE!C4+DANE!O4+DANE!K4)+DANE!G4</f>
        <v>17.96</v>
      </c>
      <c r="N9" s="196">
        <f>+(I9*0.001)*(DANE!C4+DANE!Q4)+DANE!G4</f>
        <v>17.96</v>
      </c>
      <c r="O9" s="196">
        <f>+(I9*0.001)*(DANE!C4+DANE!K4+DANE!Q4)+DANE!G4</f>
        <v>17.96</v>
      </c>
      <c r="Q9" s="176"/>
    </row>
    <row r="10" spans="1:17" ht="15">
      <c r="A10" s="177">
        <f>Vypocet_ceny!H4</f>
        <v>0</v>
      </c>
      <c r="B10" s="196">
        <f>+(A10*0.001)*(DANE!C5+DANE!M5)+DANE!E5</f>
        <v>5.82</v>
      </c>
      <c r="C10" s="196">
        <f>+(A10*0.001)*(DANE!C5+DANE!O5)+DANE!E5</f>
        <v>5.82</v>
      </c>
      <c r="D10" s="196">
        <f>+(A10*0.001)*(DANE!C5+DANE!K5+DANE!M5)+DANE!E5</f>
        <v>5.82</v>
      </c>
      <c r="E10" s="196">
        <f>+(A10*0.001)*(DANE!C5+DANE!K5+DANE!O5)+DANE!E5</f>
        <v>5.82</v>
      </c>
      <c r="F10" s="196">
        <f>+(A10*0.001)*(DANE!C5+DANE!Q5)+DANE!E5</f>
        <v>5.82</v>
      </c>
      <c r="G10" s="196">
        <f>+(A10*0.001)*(DANE!C5+DANE!K5+DANE!Q5)+DANE!E5</f>
        <v>5.82</v>
      </c>
      <c r="I10" s="177">
        <f>Vypocet_ceny!H4</f>
        <v>0</v>
      </c>
      <c r="J10" s="196">
        <f>+(I10*0.001)*(DANE!C5+DANE!M5)+DANE!G5</f>
        <v>17.96</v>
      </c>
      <c r="K10" s="196">
        <f>+(I10*0.001)*(DANE!C5+DANE!O5)+DANE!G5</f>
        <v>17.96</v>
      </c>
      <c r="L10" s="196">
        <f>+(I10*0.001)*(DANE!C5+DANE!K5+DANE!M5)+DANE!G5</f>
        <v>17.96</v>
      </c>
      <c r="M10" s="196">
        <f>+(I10*0.001)*(DANE!C5+DANE!O5+DANE!K5)+DANE!G5</f>
        <v>17.96</v>
      </c>
      <c r="N10" s="196">
        <f>+(I10*0.001)*(DANE!C5+DANE!Q5)+DANE!G5</f>
        <v>17.96</v>
      </c>
      <c r="O10" s="196">
        <f>+(I10*0.001)*(DANE!C5+DANE!K5+DANE!Q5)+DANE!G5</f>
        <v>17.96</v>
      </c>
    </row>
    <row r="11" spans="1:17" ht="15">
      <c r="A11" s="177">
        <f>Vypocet_ceny!H5</f>
        <v>0</v>
      </c>
      <c r="B11" s="196">
        <f>+(A11*0.001)*(DANE!C6+DANE!M6)+DANE!E6</f>
        <v>5.82</v>
      </c>
      <c r="C11" s="196">
        <f>+(A11*0.001)*(DANE!C6+DANE!O6)+DANE!E6</f>
        <v>5.82</v>
      </c>
      <c r="D11" s="196">
        <f>+(A11*0.001)*(DANE!C6+DANE!K6+DANE!M6)+DANE!E6</f>
        <v>5.82</v>
      </c>
      <c r="E11" s="196">
        <f>+(A11*0.001)*(DANE!C6+DANE!K6+DANE!O6)+DANE!E6</f>
        <v>5.82</v>
      </c>
      <c r="F11" s="196">
        <f>+(A11*0.001)*(DANE!C6+DANE!Q6)+DANE!E6</f>
        <v>5.82</v>
      </c>
      <c r="G11" s="196">
        <f>+(A11*0.001)*(DANE!C6+DANE!K6+DANE!Q6)+DANE!E6</f>
        <v>5.82</v>
      </c>
      <c r="I11" s="177">
        <f>Vypocet_ceny!H5</f>
        <v>0</v>
      </c>
      <c r="J11" s="196">
        <f>+(I11*0.001)*(DANE!C6+DANE!M6)+DANE!G6</f>
        <v>17.96</v>
      </c>
      <c r="K11" s="196">
        <f>+(I11*0.001)*(DANE!C6+DANE!O6)+DANE!G6</f>
        <v>17.96</v>
      </c>
      <c r="L11" s="196">
        <f>+(I11*0.001)*(DANE!C6+DANE!K6+DANE!M6)+DANE!G6</f>
        <v>17.96</v>
      </c>
      <c r="M11" s="196">
        <f>+(I11*0.001)*(DANE!C6+DANE!O6+DANE!K6)+DANE!G6</f>
        <v>17.96</v>
      </c>
      <c r="N11" s="196">
        <f>+(I11*0.001)*(DANE!C6+DANE!Q6)+DANE!G6</f>
        <v>17.96</v>
      </c>
      <c r="O11" s="196">
        <f>+(I11*0.001)*(DANE!C6+DANE!K6+DANE!Q6)+DANE!G6</f>
        <v>17.96</v>
      </c>
    </row>
    <row r="12" spans="1:17" ht="15">
      <c r="A12" s="177">
        <f>Vypocet_ceny!H6</f>
        <v>0</v>
      </c>
      <c r="B12" s="196">
        <f>+(A12*0.001)*(DANE!C7+DANE!M7)+DANE!E7</f>
        <v>5.82</v>
      </c>
      <c r="C12" s="196">
        <f>+(A12*0.001)*(DANE!C7+DANE!O7)+DANE!E7</f>
        <v>5.82</v>
      </c>
      <c r="D12" s="196">
        <f>+(A12*0.001)*(DANE!C7+DANE!K7+DANE!M7)+DANE!E7</f>
        <v>5.82</v>
      </c>
      <c r="E12" s="196">
        <f>+(A12*0.001)*(DANE!C7+DANE!K7+DANE!O7)+DANE!E7</f>
        <v>5.82</v>
      </c>
      <c r="F12" s="196">
        <f>+(A12*0.001)*(DANE!C7+DANE!Q7)+DANE!E7</f>
        <v>5.82</v>
      </c>
      <c r="G12" s="196">
        <f>+(A12*0.001)*(DANE!C7+DANE!K7+DANE!Q7)+DANE!E7</f>
        <v>5.82</v>
      </c>
      <c r="I12" s="177">
        <f>Vypocet_ceny!H6</f>
        <v>0</v>
      </c>
      <c r="J12" s="196">
        <f>+(I12*0.001)*(DANE!C7+DANE!M7)+DANE!G7</f>
        <v>17.96</v>
      </c>
      <c r="K12" s="196">
        <f>+(I12*0.001)*(DANE!C7+DANE!O7)+DANE!G7</f>
        <v>17.96</v>
      </c>
      <c r="L12" s="196">
        <f>+(I12*0.001)*(DANE!C7+DANE!K7+DANE!M7)+DANE!G7</f>
        <v>17.96</v>
      </c>
      <c r="M12" s="196">
        <f>+(I12*0.001)*(DANE!C7+DANE!O7+DANE!K7)+DANE!G7</f>
        <v>17.96</v>
      </c>
      <c r="N12" s="196">
        <f>+(I12*0.001)*(DANE!C7+DANE!Q7)+DANE!G7</f>
        <v>17.96</v>
      </c>
      <c r="O12" s="196">
        <f>+(I12*0.001)*(DANE!C7+DANE!K7+DANE!Q7)+DANE!G7</f>
        <v>17.96</v>
      </c>
    </row>
    <row r="13" spans="1:17" ht="15">
      <c r="A13" s="177">
        <f>Vypocet_ceny!H7</f>
        <v>0</v>
      </c>
      <c r="B13" s="196">
        <f>+(A13*0.001)*(DANE!C8+DANE!M8)+DANE!E8</f>
        <v>5.82</v>
      </c>
      <c r="C13" s="196">
        <f>+(A13*0.001)*(DANE!C8+DANE!O8)+DANE!E8</f>
        <v>5.82</v>
      </c>
      <c r="D13" s="196">
        <f>+(A13*0.001)*(DANE!C8+DANE!K8+DANE!M8)+DANE!E8</f>
        <v>5.82</v>
      </c>
      <c r="E13" s="196">
        <f>+(A13*0.001)*(DANE!C8+DANE!K8+DANE!O8)+DANE!E8</f>
        <v>5.82</v>
      </c>
      <c r="F13" s="196">
        <f>+(A13*0.001)*(DANE!C8+DANE!Q8)+DANE!E8</f>
        <v>5.82</v>
      </c>
      <c r="G13" s="196">
        <f>+(A13*0.001)*(DANE!C8+DANE!K8+DANE!Q8)+DANE!E8</f>
        <v>5.82</v>
      </c>
      <c r="I13" s="177">
        <f>Vypocet_ceny!H7</f>
        <v>0</v>
      </c>
      <c r="J13" s="196">
        <f>+(I13*0.001)*(DANE!C8+DANE!M8)+DANE!G8</f>
        <v>17.96</v>
      </c>
      <c r="K13" s="196">
        <f>+(I13*0.001)*(DANE!C8+DANE!O8)+DANE!G8</f>
        <v>17.96</v>
      </c>
      <c r="L13" s="196">
        <f>+(I13*0.001)*(DANE!C8+DANE!K8+DANE!M8)+DANE!G8</f>
        <v>17.96</v>
      </c>
      <c r="M13" s="196">
        <f>+(I13*0.001)*(DANE!C8+DANE!O8+DANE!K8)+DANE!G8</f>
        <v>17.96</v>
      </c>
      <c r="N13" s="196">
        <f>+(I13*0.001)*(DANE!C8+DANE!Q8)+DANE!G8</f>
        <v>17.96</v>
      </c>
      <c r="O13" s="196">
        <f>+(I13*0.001)*(DANE!C8+DANE!K8+DANE!Q8)+DANE!G8</f>
        <v>17.96</v>
      </c>
    </row>
    <row r="14" spans="1:17" ht="15">
      <c r="A14" s="177">
        <f>Vypocet_ceny!H8</f>
        <v>0</v>
      </c>
      <c r="B14" s="196">
        <f>+(A14*0.001)*(DANE!C9+DANE!M9)+DANE!E9</f>
        <v>5.82</v>
      </c>
      <c r="C14" s="196">
        <f>+(A14*0.001)*(DANE!C9+DANE!O9)+DANE!E9</f>
        <v>5.82</v>
      </c>
      <c r="D14" s="196">
        <f>+(A14*0.001)*(DANE!C9+DANE!K9+DANE!M9)+DANE!E9</f>
        <v>5.82</v>
      </c>
      <c r="E14" s="196">
        <f>+(A14*0.001)*(DANE!C9+DANE!K9+DANE!O9)+DANE!E9</f>
        <v>5.82</v>
      </c>
      <c r="F14" s="196">
        <f>+(A14*0.001)*(DANE!C9+DANE!Q9)+DANE!E9</f>
        <v>5.82</v>
      </c>
      <c r="G14" s="196">
        <f>+(A14*0.001)*(DANE!C9+DANE!K9+DANE!Q9)+DANE!E9</f>
        <v>5.82</v>
      </c>
      <c r="I14" s="177">
        <f>Vypocet_ceny!H8</f>
        <v>0</v>
      </c>
      <c r="J14" s="196">
        <f>+(I14*0.001)*(DANE!C9+DANE!M9)+DANE!G9</f>
        <v>17.96</v>
      </c>
      <c r="K14" s="196">
        <f>+(I14*0.001)*(DANE!C9+DANE!O9)+DANE!G9</f>
        <v>17.96</v>
      </c>
      <c r="L14" s="196">
        <f>+(I14*0.001)*(DANE!C9+DANE!K9+DANE!M9)+DANE!G9</f>
        <v>17.96</v>
      </c>
      <c r="M14" s="196">
        <f>+(I14*0.001)*(DANE!C9+DANE!O9+DANE!K9)+DANE!G9</f>
        <v>17.96</v>
      </c>
      <c r="N14" s="196">
        <f>+(I14*0.001)*(DANE!C9+DANE!Q9)+DANE!G9</f>
        <v>17.96</v>
      </c>
      <c r="O14" s="196">
        <f>+(I14*0.001)*(DANE!C9+DANE!K9+DANE!Q9)+DANE!G9</f>
        <v>17.96</v>
      </c>
    </row>
    <row r="15" spans="1:17" ht="15">
      <c r="A15" s="177">
        <f>Vypocet_ceny!H9</f>
        <v>0</v>
      </c>
      <c r="B15" s="196">
        <f>+(A15*0.001)*(DANE!C10+DANE!M10)+DANE!E10</f>
        <v>5.82</v>
      </c>
      <c r="C15" s="196">
        <f>+(A15*0.001)*(DANE!C10+DANE!O10)+DANE!E10</f>
        <v>5.82</v>
      </c>
      <c r="D15" s="196">
        <f>+(A15*0.001)*(DANE!C10+DANE!K10+DANE!M10)+DANE!E10</f>
        <v>5.82</v>
      </c>
      <c r="E15" s="196">
        <f>+(A15*0.001)*(DANE!C10+DANE!K10+DANE!O10)+DANE!E10</f>
        <v>5.82</v>
      </c>
      <c r="F15" s="196">
        <f>+(A15*0.001)*(DANE!C10+DANE!Q10)+DANE!E10</f>
        <v>5.82</v>
      </c>
      <c r="G15" s="196">
        <f>+(A15*0.001)*(DANE!C10+DANE!K10+DANE!Q10)+DANE!E10</f>
        <v>5.82</v>
      </c>
      <c r="I15" s="177">
        <f>Vypocet_ceny!H9</f>
        <v>0</v>
      </c>
      <c r="J15" s="196">
        <f>+(I15*0.001)*(DANE!C10+DANE!M10)+DANE!G10</f>
        <v>17.96</v>
      </c>
      <c r="K15" s="196">
        <f>+(I15*0.001)*(DANE!C10+DANE!O10)+DANE!G10</f>
        <v>17.96</v>
      </c>
      <c r="L15" s="196">
        <f>+(I15*0.001)*(DANE!C10+DANE!K10+DANE!M10)+DANE!G10</f>
        <v>17.96</v>
      </c>
      <c r="M15" s="196">
        <f>+(I15*0.001)*(DANE!C10+DANE!O10+DANE!K10)+DANE!G10</f>
        <v>17.96</v>
      </c>
      <c r="N15" s="196">
        <f>+(I15*0.001)*(DANE!C10+DANE!Q10)+DANE!G10</f>
        <v>17.96</v>
      </c>
      <c r="O15" s="196">
        <f>+(I15*0.001)*(DANE!C10+DANE!K10+DANE!Q10)+DANE!G10</f>
        <v>17.96</v>
      </c>
    </row>
    <row r="16" spans="1:17" ht="15">
      <c r="A16" s="177">
        <f>Vypocet_ceny!H10</f>
        <v>0</v>
      </c>
      <c r="B16" s="196">
        <f>+(A16*0.001)*(DANE!C11+DANE!M11)+DANE!E11</f>
        <v>5.82</v>
      </c>
      <c r="C16" s="196">
        <f>+(A16*0.001)*(DANE!C11+DANE!O11)+DANE!E11</f>
        <v>5.82</v>
      </c>
      <c r="D16" s="196">
        <f>+(A16*0.001)*(DANE!C11+DANE!K11+DANE!M11)+DANE!E11</f>
        <v>5.82</v>
      </c>
      <c r="E16" s="196">
        <f>+(A16*0.001)*(DANE!C11+DANE!K11+DANE!O11)+DANE!E11</f>
        <v>5.82</v>
      </c>
      <c r="F16" s="196">
        <f>+(A16*0.001)*(DANE!C11+DANE!Q11)+DANE!E11</f>
        <v>5.82</v>
      </c>
      <c r="G16" s="196">
        <f>+(A16*0.001)*(DANE!C11+DANE!K11+DANE!Q11)+DANE!E11</f>
        <v>5.82</v>
      </c>
      <c r="I16" s="177">
        <f>Vypocet_ceny!H10</f>
        <v>0</v>
      </c>
      <c r="J16" s="196">
        <f>+(I16*0.001)*(DANE!C11+DANE!M11)+DANE!G11</f>
        <v>17.96</v>
      </c>
      <c r="K16" s="196">
        <f>+(I16*0.001)*(DANE!C11+DANE!O11)+DANE!G11</f>
        <v>17.96</v>
      </c>
      <c r="L16" s="196">
        <f>+(I16*0.001)*(DANE!C11+DANE!K11+DANE!M11)+DANE!G11</f>
        <v>17.96</v>
      </c>
      <c r="M16" s="196">
        <f>+(I16*0.001)*(DANE!C11+DANE!O11+DANE!K11)+DANE!G11</f>
        <v>17.96</v>
      </c>
      <c r="N16" s="196">
        <f>+(I16*0.001)*(DANE!C11+DANE!Q11)+DANE!G11</f>
        <v>17.96</v>
      </c>
      <c r="O16" s="196">
        <f>+(I16*0.001)*(DANE!C11+DANE!K11+DANE!Q11)+DANE!G11</f>
        <v>17.96</v>
      </c>
    </row>
    <row r="18" spans="1:17">
      <c r="A18" s="178" t="s">
        <v>1452</v>
      </c>
      <c r="B18" s="179"/>
      <c r="C18" s="179"/>
      <c r="D18" s="179"/>
      <c r="E18" s="179"/>
      <c r="F18" s="179"/>
      <c r="G18" s="179"/>
      <c r="H18" s="179"/>
    </row>
    <row r="19" spans="1:17">
      <c r="A19" s="178" t="s">
        <v>1453</v>
      </c>
      <c r="B19" s="179"/>
      <c r="C19" s="179"/>
      <c r="D19" s="179"/>
      <c r="E19" s="179"/>
      <c r="F19" s="179"/>
      <c r="G19" s="179"/>
      <c r="H19" s="179"/>
    </row>
    <row r="20" spans="1:17">
      <c r="A20" s="283" t="s">
        <v>1454</v>
      </c>
      <c r="B20" s="283"/>
      <c r="C20" s="283"/>
      <c r="D20" s="283"/>
      <c r="E20" s="179"/>
      <c r="F20" s="179"/>
      <c r="G20" s="179"/>
      <c r="H20" s="179"/>
    </row>
    <row r="21" spans="1:17">
      <c r="A21" s="179" t="s">
        <v>1455</v>
      </c>
      <c r="B21" s="179"/>
      <c r="C21" s="179"/>
      <c r="D21" s="179"/>
      <c r="E21" s="179"/>
      <c r="F21" s="179"/>
      <c r="G21" s="179"/>
      <c r="H21" s="179"/>
    </row>
    <row r="22" spans="1:17">
      <c r="A22" s="179" t="s">
        <v>1456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</row>
    <row r="23" spans="1:17">
      <c r="A23" s="179" t="s">
        <v>1457</v>
      </c>
      <c r="B23" s="179"/>
      <c r="C23" s="179"/>
      <c r="D23" s="179"/>
      <c r="E23" s="179"/>
      <c r="F23" s="179"/>
      <c r="G23" s="179"/>
      <c r="H23" s="179"/>
    </row>
    <row r="24" spans="1:17">
      <c r="A24" s="180" t="s">
        <v>1458</v>
      </c>
      <c r="B24" s="179"/>
      <c r="C24" s="179"/>
      <c r="D24" s="179"/>
      <c r="E24" s="179"/>
      <c r="F24" s="179"/>
      <c r="G24" s="179"/>
      <c r="H24" s="179"/>
    </row>
  </sheetData>
  <mergeCells count="3">
    <mergeCell ref="B6:G6"/>
    <mergeCell ref="J6:O6"/>
    <mergeCell ref="A20:D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EE736-33F7-4BA1-90E1-C9C426ADB070}">
  <sheetPr codeName="List17"/>
  <dimension ref="A1:AJ62"/>
  <sheetViews>
    <sheetView showGridLines="0" showRowColHeaders="0" showZeros="0" zoomScale="80" zoomScaleNormal="80" workbookViewId="0">
      <selection activeCell="B36" sqref="B36:C37"/>
    </sheetView>
  </sheetViews>
  <sheetFormatPr defaultColWidth="0" defaultRowHeight="14.45" customHeight="1" zeroHeight="1"/>
  <cols>
    <col min="1" max="2" width="7.140625" style="48" customWidth="1"/>
    <col min="3" max="5" width="6.28515625" style="1" customWidth="1"/>
    <col min="6" max="6" width="5.5703125" style="1" customWidth="1"/>
    <col min="7" max="9" width="7.140625" style="1" customWidth="1"/>
    <col min="10" max="10" width="5.5703125" style="1" customWidth="1"/>
    <col min="11" max="13" width="7.140625" style="1" customWidth="1"/>
    <col min="14" max="14" width="5.5703125" style="1" customWidth="1"/>
    <col min="15" max="16" width="7.140625" style="1" customWidth="1"/>
    <col min="17" max="17" width="5.5703125" style="1" customWidth="1"/>
    <col min="18" max="20" width="7.140625" style="1" customWidth="1"/>
    <col min="21" max="24" width="3.7109375" style="1" customWidth="1"/>
    <col min="25" max="26" width="27.42578125" style="1" bestFit="1" customWidth="1"/>
    <col min="27" max="29" width="2.7109375" style="1" customWidth="1"/>
    <col min="30" max="33" width="7.140625" style="1" customWidth="1"/>
    <col min="34" max="36" width="7.140625" style="1" hidden="1" customWidth="1"/>
    <col min="37" max="16384" width="8.85546875" style="1" hidden="1"/>
  </cols>
  <sheetData>
    <row r="1" spans="1:33" ht="15">
      <c r="A1" s="46"/>
      <c r="B1" s="4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33" ht="14.45" customHeight="1">
      <c r="A2" s="47"/>
      <c r="B2" s="47"/>
      <c r="C2" s="32"/>
      <c r="D2" s="32"/>
      <c r="E2" s="32"/>
      <c r="F2" s="32"/>
      <c r="G2" s="32"/>
      <c r="H2" s="32"/>
      <c r="I2" s="32"/>
      <c r="J2" s="32"/>
      <c r="K2" s="32"/>
      <c r="L2" s="416" t="str">
        <f>'Translate &amp; Prices'!$B$551</f>
        <v>Konfigurátor</v>
      </c>
      <c r="M2" s="416"/>
      <c r="N2" s="416"/>
      <c r="O2" s="416"/>
      <c r="P2" s="416"/>
      <c r="Q2" s="416"/>
      <c r="R2" s="416"/>
      <c r="S2" s="416"/>
      <c r="T2" s="416"/>
      <c r="U2" s="416"/>
      <c r="V2" s="155"/>
      <c r="W2" s="155"/>
      <c r="X2" s="155"/>
      <c r="Y2" s="155"/>
      <c r="Z2" s="155"/>
      <c r="AA2" s="155"/>
      <c r="AB2" s="155"/>
      <c r="AC2" s="155"/>
      <c r="AD2" s="401" t="str">
        <f>'Translate &amp; Prices'!$B$516</f>
        <v>Úvod</v>
      </c>
      <c r="AE2" s="402"/>
      <c r="AF2" s="402"/>
      <c r="AG2" s="402"/>
    </row>
    <row r="3" spans="1:33" ht="14.45" customHeight="1">
      <c r="A3" s="47"/>
      <c r="B3" s="47"/>
      <c r="C3" s="32"/>
      <c r="D3" s="32"/>
      <c r="E3" s="32"/>
      <c r="F3" s="32"/>
      <c r="G3" s="32"/>
      <c r="H3" s="32"/>
      <c r="I3" s="32"/>
      <c r="J3" s="32"/>
      <c r="K3" s="32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155"/>
      <c r="W3" s="155"/>
      <c r="X3" s="155"/>
      <c r="Y3" s="155"/>
      <c r="Z3" s="155"/>
      <c r="AA3" s="155"/>
      <c r="AB3" s="155"/>
      <c r="AC3" s="155"/>
      <c r="AD3" s="401"/>
      <c r="AE3" s="402"/>
      <c r="AF3" s="402"/>
      <c r="AG3" s="402"/>
    </row>
    <row r="4" spans="1:33" ht="24" customHeight="1">
      <c r="A4" s="156"/>
      <c r="B4" s="423" t="s">
        <v>10</v>
      </c>
      <c r="C4" s="423"/>
      <c r="D4" s="423"/>
      <c r="E4" s="423"/>
      <c r="F4" s="423"/>
      <c r="G4" s="423"/>
      <c r="I4" s="157"/>
      <c r="O4" s="63"/>
      <c r="P4" s="63"/>
      <c r="Q4" s="63"/>
      <c r="R4" s="63"/>
      <c r="S4" s="63"/>
      <c r="T4" s="63"/>
      <c r="U4" s="63"/>
      <c r="V4" s="63"/>
      <c r="W4" s="63"/>
      <c r="X4" s="63"/>
      <c r="Y4" s="154"/>
      <c r="Z4" s="154"/>
      <c r="AA4" s="154"/>
      <c r="AB4" s="154"/>
      <c r="AC4" s="154"/>
      <c r="AD4" s="158"/>
      <c r="AE4" s="158"/>
      <c r="AF4" s="152" t="s">
        <v>1441</v>
      </c>
      <c r="AG4" s="152"/>
    </row>
    <row r="5" spans="1:33" ht="17.45" customHeight="1">
      <c r="A5" s="156"/>
      <c r="B5" s="417" t="e">
        <f>VLOOKUP(K5,Vypocet_ceny!A2:C14,3,0)</f>
        <v>#N/A</v>
      </c>
      <c r="C5" s="418"/>
      <c r="D5" s="418"/>
      <c r="E5" s="418"/>
      <c r="F5" s="418"/>
      <c r="G5" s="419"/>
      <c r="H5" s="413" t="str">
        <f>'Translate &amp; Prices'!$O$581</f>
        <v>Wybrany profil:</v>
      </c>
      <c r="I5" s="413"/>
      <c r="J5" s="413"/>
      <c r="K5" s="380" t="str">
        <f>IF(Profil!J2=0,"Zvolte profil",Profil!J2)</f>
        <v>Zvolte profil</v>
      </c>
      <c r="L5" s="380"/>
      <c r="M5" s="380"/>
      <c r="N5" s="159" t="str">
        <f>'Translate &amp; Prices'!$O$580</f>
        <v>Wybrany kolor:</v>
      </c>
      <c r="O5" s="159"/>
      <c r="P5" s="414" t="e">
        <f>VLOOKUP(Konfigurace!Q5,'Konfig (PL)'!Y19:Z62,2,0)</f>
        <v>#N/A</v>
      </c>
      <c r="Q5" s="414"/>
      <c r="R5" s="414"/>
      <c r="S5" s="414"/>
      <c r="T5" s="414"/>
      <c r="Y5" s="152"/>
      <c r="Z5" s="152"/>
      <c r="AA5" s="152"/>
      <c r="AB5" s="154"/>
      <c r="AC5" s="154"/>
      <c r="AD5" s="158"/>
      <c r="AE5" s="158"/>
      <c r="AF5" s="154"/>
      <c r="AG5" s="152"/>
    </row>
    <row r="6" spans="1:33" ht="15">
      <c r="A6" s="188"/>
      <c r="B6" s="420"/>
      <c r="C6" s="421"/>
      <c r="D6" s="421"/>
      <c r="E6" s="421"/>
      <c r="F6" s="421"/>
      <c r="G6" s="422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</row>
    <row r="7" spans="1:33" ht="14.45" customHeight="1">
      <c r="A7" s="152"/>
      <c r="B7" s="152" t="s">
        <v>17</v>
      </c>
      <c r="AD7" s="151"/>
      <c r="AE7" s="151"/>
    </row>
    <row r="8" spans="1:33" ht="14.45" customHeight="1">
      <c r="A8" s="152"/>
      <c r="B8" s="152">
        <f>VLOOKUP('Translate &amp; Prices'!D1,Vypocet_ceny!AI1:AJ5,2,0)</f>
        <v>6</v>
      </c>
      <c r="C8" s="159"/>
      <c r="D8" s="159"/>
      <c r="E8" s="159"/>
      <c r="F8" s="159"/>
      <c r="G8" s="415" t="str">
        <f>'Translate &amp; Prices'!$O$575</f>
        <v>Długość (mm)</v>
      </c>
      <c r="H8" s="415"/>
      <c r="I8" s="415"/>
      <c r="J8" s="160"/>
      <c r="K8" s="415" t="str">
        <f>'Translate &amp; Prices'!$O$576</f>
        <v>Rodzaj frezowania</v>
      </c>
      <c r="L8" s="415"/>
      <c r="M8" s="415"/>
      <c r="N8" s="161"/>
      <c r="O8" s="415" t="str">
        <f>'Translate &amp; Prices'!$O$577</f>
        <v>Grubość drzwi</v>
      </c>
      <c r="P8" s="415"/>
      <c r="Q8" s="161"/>
      <c r="R8" s="415" t="str">
        <f>'Translate &amp; Prices'!$O$578</f>
        <v>Ilość szt.</v>
      </c>
      <c r="S8" s="415"/>
      <c r="U8" s="424" t="str">
        <f>'Translate &amp; Prices'!$O$153</f>
        <v>Uwagi (notatki)</v>
      </c>
      <c r="V8" s="424"/>
      <c r="W8" s="424"/>
      <c r="X8" s="424"/>
      <c r="AD8" s="151"/>
      <c r="AE8" s="151"/>
    </row>
    <row r="9" spans="1:33" ht="14.45" customHeight="1">
      <c r="A9" s="152"/>
      <c r="B9" s="152"/>
    </row>
    <row r="10" spans="1:33" ht="16.899999999999999" customHeight="1">
      <c r="A10" s="187" t="e">
        <f ca="1">Vypocet_ceny!$I$3</f>
        <v>#N/A</v>
      </c>
      <c r="B10" s="152" t="e">
        <f ca="1">(A10*$B$8)*R10</f>
        <v>#N/A</v>
      </c>
      <c r="C10" s="353" t="str">
        <f>'Translate &amp; Prices'!$O$582&amp;" "&amp;"#"&amp;"1"</f>
        <v>Uchwyt #1</v>
      </c>
      <c r="D10" s="353"/>
      <c r="E10" s="353"/>
      <c r="F10" s="162"/>
      <c r="G10" s="354">
        <f>Konfigurace!G10</f>
        <v>0</v>
      </c>
      <c r="H10" s="354"/>
      <c r="I10" s="354"/>
      <c r="J10" s="241"/>
      <c r="K10" s="354">
        <f>Konfigurace!K10</f>
        <v>0</v>
      </c>
      <c r="L10" s="354"/>
      <c r="M10" s="354"/>
      <c r="N10" s="241"/>
      <c r="O10" s="354">
        <f>Konfigurace!O10</f>
        <v>0</v>
      </c>
      <c r="P10" s="354"/>
      <c r="Q10" s="241"/>
      <c r="R10" s="354">
        <f>Konfigurace!R10</f>
        <v>0</v>
      </c>
      <c r="S10" s="354"/>
      <c r="U10" s="403">
        <f>Konfigurace!E35</f>
        <v>0</v>
      </c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5"/>
    </row>
    <row r="11" spans="1:33" ht="18" customHeight="1">
      <c r="A11" s="152"/>
      <c r="B11" s="152">
        <f t="shared" ref="B11:B24" si="0">(A11*$B$8)*R11</f>
        <v>0</v>
      </c>
      <c r="C11" s="163"/>
      <c r="D11" s="163"/>
      <c r="E11" s="163"/>
      <c r="G11" s="187"/>
      <c r="H11" s="187"/>
      <c r="I11" s="187"/>
      <c r="J11" s="187"/>
      <c r="K11" s="187"/>
      <c r="L11" s="187"/>
      <c r="M11" s="187"/>
      <c r="N11" s="187"/>
      <c r="O11" s="242"/>
      <c r="P11" s="242"/>
      <c r="Q11" s="187"/>
      <c r="R11" s="187"/>
      <c r="S11" s="187"/>
      <c r="U11" s="406"/>
      <c r="V11" s="407"/>
      <c r="W11" s="407"/>
      <c r="X11" s="407"/>
      <c r="Y11" s="407"/>
      <c r="Z11" s="407"/>
      <c r="AA11" s="407"/>
      <c r="AB11" s="407"/>
      <c r="AC11" s="407"/>
      <c r="AD11" s="407"/>
      <c r="AE11" s="407"/>
      <c r="AF11" s="408"/>
    </row>
    <row r="12" spans="1:33" ht="16.899999999999999" customHeight="1">
      <c r="A12" s="187" t="e">
        <f ca="1">Vypocet_ceny!$I$4</f>
        <v>#N/A</v>
      </c>
      <c r="B12" s="152" t="e">
        <f t="shared" ca="1" si="0"/>
        <v>#N/A</v>
      </c>
      <c r="C12" s="353" t="str">
        <f>'Translate &amp; Prices'!$O$582&amp;" "&amp;"#"&amp;"2"</f>
        <v>Uchwyt #2</v>
      </c>
      <c r="D12" s="353"/>
      <c r="E12" s="353"/>
      <c r="F12" s="162"/>
      <c r="G12" s="354">
        <f>Konfigurace!G12</f>
        <v>0</v>
      </c>
      <c r="H12" s="354"/>
      <c r="I12" s="354"/>
      <c r="J12" s="241"/>
      <c r="K12" s="354">
        <f>Konfigurace!K12</f>
        <v>0</v>
      </c>
      <c r="L12" s="354"/>
      <c r="M12" s="354"/>
      <c r="N12" s="241"/>
      <c r="O12" s="354">
        <f>Konfigurace!O12</f>
        <v>0</v>
      </c>
      <c r="P12" s="354"/>
      <c r="Q12" s="241"/>
      <c r="R12" s="354">
        <f>Konfigurace!R12</f>
        <v>0</v>
      </c>
      <c r="S12" s="354"/>
      <c r="U12" s="406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8"/>
    </row>
    <row r="13" spans="1:33" ht="18" customHeight="1">
      <c r="A13" s="152"/>
      <c r="B13" s="152">
        <f t="shared" si="0"/>
        <v>0</v>
      </c>
      <c r="C13" s="163"/>
      <c r="D13" s="163"/>
      <c r="E13" s="163"/>
      <c r="G13" s="187"/>
      <c r="H13" s="187"/>
      <c r="I13" s="187"/>
      <c r="J13" s="187"/>
      <c r="K13" s="187"/>
      <c r="L13" s="187"/>
      <c r="M13" s="187"/>
      <c r="N13" s="187"/>
      <c r="O13" s="242"/>
      <c r="P13" s="242"/>
      <c r="Q13" s="187"/>
      <c r="R13" s="187"/>
      <c r="S13" s="187"/>
      <c r="U13" s="406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8"/>
    </row>
    <row r="14" spans="1:33" ht="16.899999999999999" customHeight="1">
      <c r="A14" s="187" t="e">
        <f ca="1">Vypocet_ceny!$I$5</f>
        <v>#N/A</v>
      </c>
      <c r="B14" s="152" t="e">
        <f t="shared" ca="1" si="0"/>
        <v>#N/A</v>
      </c>
      <c r="C14" s="353" t="str">
        <f>'Translate &amp; Prices'!$O$582&amp;" "&amp;"#"&amp;"3"</f>
        <v>Uchwyt #3</v>
      </c>
      <c r="D14" s="353"/>
      <c r="E14" s="353"/>
      <c r="F14" s="162"/>
      <c r="G14" s="354">
        <f>Konfigurace!G14</f>
        <v>0</v>
      </c>
      <c r="H14" s="354"/>
      <c r="I14" s="354"/>
      <c r="J14" s="241"/>
      <c r="K14" s="354">
        <f>Konfigurace!K14</f>
        <v>0</v>
      </c>
      <c r="L14" s="354"/>
      <c r="M14" s="354"/>
      <c r="N14" s="241"/>
      <c r="O14" s="354">
        <f>Konfigurace!O14</f>
        <v>0</v>
      </c>
      <c r="P14" s="354"/>
      <c r="Q14" s="241"/>
      <c r="R14" s="354">
        <f>Konfigurace!R14</f>
        <v>0</v>
      </c>
      <c r="S14" s="354"/>
      <c r="U14" s="406"/>
      <c r="V14" s="407"/>
      <c r="W14" s="407"/>
      <c r="X14" s="407"/>
      <c r="Y14" s="407"/>
      <c r="Z14" s="407"/>
      <c r="AA14" s="407"/>
      <c r="AB14" s="407"/>
      <c r="AC14" s="407"/>
      <c r="AD14" s="407"/>
      <c r="AE14" s="407"/>
      <c r="AF14" s="408"/>
    </row>
    <row r="15" spans="1:33" ht="18" customHeight="1">
      <c r="A15" s="152"/>
      <c r="B15" s="152">
        <f t="shared" si="0"/>
        <v>0</v>
      </c>
      <c r="C15" s="163"/>
      <c r="D15" s="163"/>
      <c r="E15" s="163"/>
      <c r="G15" s="187"/>
      <c r="H15" s="187"/>
      <c r="I15" s="187"/>
      <c r="J15" s="187"/>
      <c r="K15" s="187"/>
      <c r="L15" s="187"/>
      <c r="M15" s="187"/>
      <c r="N15" s="187"/>
      <c r="O15" s="242"/>
      <c r="P15" s="242"/>
      <c r="Q15" s="187"/>
      <c r="R15" s="187"/>
      <c r="S15" s="187"/>
      <c r="U15" s="406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8"/>
    </row>
    <row r="16" spans="1:33" ht="16.899999999999999" customHeight="1">
      <c r="A16" s="187" t="e">
        <f ca="1">Vypocet_ceny!$I$6</f>
        <v>#N/A</v>
      </c>
      <c r="B16" s="152" t="e">
        <f t="shared" ca="1" si="0"/>
        <v>#N/A</v>
      </c>
      <c r="C16" s="353" t="str">
        <f>'Translate &amp; Prices'!$O$582&amp;" "&amp;"#"&amp;"4"</f>
        <v>Uchwyt #4</v>
      </c>
      <c r="D16" s="353"/>
      <c r="E16" s="353"/>
      <c r="F16" s="162"/>
      <c r="G16" s="354">
        <f>Konfigurace!G16</f>
        <v>0</v>
      </c>
      <c r="H16" s="354"/>
      <c r="I16" s="354"/>
      <c r="J16" s="241"/>
      <c r="K16" s="354">
        <f>Konfigurace!K16</f>
        <v>0</v>
      </c>
      <c r="L16" s="354"/>
      <c r="M16" s="354"/>
      <c r="N16" s="241"/>
      <c r="O16" s="354">
        <f>Konfigurace!O16</f>
        <v>0</v>
      </c>
      <c r="P16" s="354"/>
      <c r="Q16" s="241"/>
      <c r="R16" s="354">
        <f>Konfigurace!R16</f>
        <v>0</v>
      </c>
      <c r="S16" s="354"/>
      <c r="U16" s="409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1"/>
    </row>
    <row r="17" spans="1:32" ht="18" customHeight="1">
      <c r="A17" s="152"/>
      <c r="B17" s="152">
        <f t="shared" si="0"/>
        <v>0</v>
      </c>
      <c r="C17" s="163"/>
      <c r="D17" s="163"/>
      <c r="E17" s="163"/>
      <c r="G17" s="187"/>
      <c r="H17" s="187"/>
      <c r="I17" s="187"/>
      <c r="J17" s="187"/>
      <c r="K17" s="187"/>
      <c r="L17" s="187"/>
      <c r="M17" s="187"/>
      <c r="N17" s="187"/>
      <c r="O17" s="242"/>
      <c r="P17" s="242"/>
      <c r="Q17" s="187"/>
      <c r="R17" s="187"/>
      <c r="S17" s="187"/>
      <c r="U17" s="412"/>
      <c r="V17" s="412"/>
      <c r="W17" s="412"/>
      <c r="X17" s="412"/>
      <c r="Y17" s="412"/>
      <c r="AA17" s="412"/>
      <c r="AB17" s="412"/>
      <c r="AC17" s="412"/>
      <c r="AD17" s="412"/>
      <c r="AE17" s="412"/>
      <c r="AF17" s="412"/>
    </row>
    <row r="18" spans="1:32" ht="16.899999999999999" customHeight="1">
      <c r="A18" s="187" t="e">
        <f ca="1">Vypocet_ceny!$I$7</f>
        <v>#N/A</v>
      </c>
      <c r="B18" s="152" t="e">
        <f t="shared" ca="1" si="0"/>
        <v>#N/A</v>
      </c>
      <c r="C18" s="353" t="str">
        <f>'Translate &amp; Prices'!$O$582&amp;" "&amp;"#"&amp;"5"</f>
        <v>Uchwyt #5</v>
      </c>
      <c r="D18" s="353"/>
      <c r="E18" s="353"/>
      <c r="F18" s="162"/>
      <c r="G18" s="354">
        <f>Konfigurace!G18</f>
        <v>0</v>
      </c>
      <c r="H18" s="354"/>
      <c r="I18" s="354"/>
      <c r="J18" s="241"/>
      <c r="K18" s="354">
        <f>Konfigurace!K18</f>
        <v>0</v>
      </c>
      <c r="L18" s="354"/>
      <c r="M18" s="354"/>
      <c r="N18" s="241"/>
      <c r="O18" s="354">
        <f>Konfigurace!O18</f>
        <v>0</v>
      </c>
      <c r="P18" s="354"/>
      <c r="Q18" s="241"/>
      <c r="R18" s="354">
        <f>Konfigurace!R18</f>
        <v>0</v>
      </c>
      <c r="S18" s="354"/>
      <c r="AD18" s="151"/>
      <c r="AE18" s="151"/>
    </row>
    <row r="19" spans="1:32" ht="18" customHeight="1">
      <c r="A19" s="152"/>
      <c r="B19" s="152">
        <f t="shared" si="0"/>
        <v>0</v>
      </c>
      <c r="C19" s="163"/>
      <c r="D19" s="163"/>
      <c r="E19" s="163"/>
      <c r="G19" s="187"/>
      <c r="H19" s="187"/>
      <c r="I19" s="187"/>
      <c r="J19" s="187"/>
      <c r="K19" s="187"/>
      <c r="L19" s="187"/>
      <c r="M19" s="187"/>
      <c r="N19" s="187"/>
      <c r="O19" s="242"/>
      <c r="P19" s="242"/>
      <c r="Q19" s="187"/>
      <c r="R19" s="187"/>
      <c r="S19" s="187"/>
      <c r="Y19" s="152" t="s">
        <v>1335</v>
      </c>
      <c r="Z19" s="152" t="s">
        <v>1513</v>
      </c>
      <c r="AD19" s="151"/>
      <c r="AE19" s="151"/>
    </row>
    <row r="20" spans="1:32" ht="16.899999999999999" customHeight="1">
      <c r="A20" s="187" t="e">
        <f ca="1">Vypocet_ceny!$I$8</f>
        <v>#N/A</v>
      </c>
      <c r="B20" s="152" t="e">
        <f t="shared" ca="1" si="0"/>
        <v>#N/A</v>
      </c>
      <c r="C20" s="353" t="str">
        <f>'Translate &amp; Prices'!$O$582&amp;" "&amp;"#"&amp;"6"</f>
        <v>Uchwyt #6</v>
      </c>
      <c r="D20" s="353"/>
      <c r="E20" s="353"/>
      <c r="F20" s="162"/>
      <c r="G20" s="354">
        <f>Konfigurace!G20</f>
        <v>0</v>
      </c>
      <c r="H20" s="354"/>
      <c r="I20" s="354"/>
      <c r="J20" s="241"/>
      <c r="K20" s="354">
        <f>Konfigurace!K20</f>
        <v>0</v>
      </c>
      <c r="L20" s="354"/>
      <c r="M20" s="354"/>
      <c r="N20" s="241"/>
      <c r="O20" s="354">
        <f>Konfigurace!O20</f>
        <v>0</v>
      </c>
      <c r="P20" s="354"/>
      <c r="Q20" s="241"/>
      <c r="R20" s="354">
        <f>Konfigurace!R20</f>
        <v>0</v>
      </c>
      <c r="S20" s="354"/>
      <c r="Y20" s="152" t="s">
        <v>1336</v>
      </c>
      <c r="Z20" s="152" t="s">
        <v>1337</v>
      </c>
      <c r="AD20" s="151"/>
      <c r="AE20" s="151"/>
    </row>
    <row r="21" spans="1:32" ht="18" customHeight="1">
      <c r="A21" s="152"/>
      <c r="B21" s="152">
        <f t="shared" si="0"/>
        <v>0</v>
      </c>
      <c r="C21" s="163"/>
      <c r="D21" s="163"/>
      <c r="E21" s="163"/>
      <c r="G21" s="187"/>
      <c r="H21" s="187"/>
      <c r="I21" s="187"/>
      <c r="J21" s="187"/>
      <c r="K21" s="187"/>
      <c r="L21" s="187"/>
      <c r="M21" s="187"/>
      <c r="N21" s="187"/>
      <c r="O21" s="242"/>
      <c r="P21" s="242"/>
      <c r="Q21" s="187"/>
      <c r="R21" s="187"/>
      <c r="S21" s="187"/>
      <c r="Y21" s="152" t="s">
        <v>1339</v>
      </c>
      <c r="Z21" s="152" t="s">
        <v>1343</v>
      </c>
      <c r="AD21" s="151"/>
      <c r="AE21" s="151"/>
    </row>
    <row r="22" spans="1:32" ht="16.899999999999999" customHeight="1">
      <c r="A22" s="187" t="e">
        <f ca="1">Vypocet_ceny!$I$9</f>
        <v>#N/A</v>
      </c>
      <c r="B22" s="152" t="e">
        <f t="shared" ca="1" si="0"/>
        <v>#N/A</v>
      </c>
      <c r="C22" s="353" t="str">
        <f>'Translate &amp; Prices'!$O$582&amp;" "&amp;"#"&amp;"7"</f>
        <v>Uchwyt #7</v>
      </c>
      <c r="D22" s="353"/>
      <c r="E22" s="353"/>
      <c r="F22" s="162"/>
      <c r="G22" s="354">
        <f>Konfigurace!G22</f>
        <v>0</v>
      </c>
      <c r="H22" s="354"/>
      <c r="I22" s="354"/>
      <c r="J22" s="241"/>
      <c r="K22" s="354">
        <f>Konfigurace!K22</f>
        <v>0</v>
      </c>
      <c r="L22" s="354"/>
      <c r="M22" s="354"/>
      <c r="N22" s="241"/>
      <c r="O22" s="354">
        <f>Konfigurace!O22</f>
        <v>0</v>
      </c>
      <c r="P22" s="354"/>
      <c r="Q22" s="241"/>
      <c r="R22" s="354">
        <f>Konfigurace!R22</f>
        <v>0</v>
      </c>
      <c r="S22" s="354"/>
      <c r="Y22" s="152" t="s">
        <v>1340</v>
      </c>
      <c r="Z22" s="152" t="s">
        <v>1342</v>
      </c>
      <c r="AD22" s="151"/>
      <c r="AE22" s="151"/>
    </row>
    <row r="23" spans="1:32" ht="18" customHeight="1">
      <c r="A23" s="152"/>
      <c r="B23" s="152">
        <f t="shared" si="0"/>
        <v>0</v>
      </c>
      <c r="C23" s="163"/>
      <c r="D23" s="163"/>
      <c r="E23" s="163"/>
      <c r="G23" s="187"/>
      <c r="H23" s="187"/>
      <c r="I23" s="187"/>
      <c r="J23" s="187"/>
      <c r="K23" s="187"/>
      <c r="L23" s="187"/>
      <c r="M23" s="187"/>
      <c r="N23" s="187"/>
      <c r="O23" s="242"/>
      <c r="P23" s="242"/>
      <c r="Q23" s="187"/>
      <c r="R23" s="187"/>
      <c r="S23" s="187"/>
      <c r="Y23" s="152" t="s">
        <v>1515</v>
      </c>
      <c r="Z23" s="152" t="s">
        <v>1513</v>
      </c>
    </row>
    <row r="24" spans="1:32" ht="16.899999999999999" customHeight="1">
      <c r="A24" s="187" t="e">
        <f ca="1">Vypocet_ceny!$I$10</f>
        <v>#N/A</v>
      </c>
      <c r="B24" s="152" t="e">
        <f t="shared" ca="1" si="0"/>
        <v>#N/A</v>
      </c>
      <c r="C24" s="353" t="str">
        <f>'Translate &amp; Prices'!$O$582&amp;" "&amp;"#"&amp;"8"</f>
        <v>Uchwyt #8</v>
      </c>
      <c r="D24" s="353"/>
      <c r="E24" s="353"/>
      <c r="F24" s="162"/>
      <c r="G24" s="354">
        <f>Konfigurace!G24</f>
        <v>0</v>
      </c>
      <c r="H24" s="354"/>
      <c r="I24" s="354"/>
      <c r="J24" s="241"/>
      <c r="K24" s="354">
        <f>Konfigurace!K24</f>
        <v>0</v>
      </c>
      <c r="L24" s="354"/>
      <c r="M24" s="354"/>
      <c r="N24" s="241"/>
      <c r="O24" s="354">
        <f>Konfigurace!O24</f>
        <v>0</v>
      </c>
      <c r="P24" s="354"/>
      <c r="Q24" s="241"/>
      <c r="R24" s="354">
        <f>Konfigurace!R24</f>
        <v>0</v>
      </c>
      <c r="S24" s="354"/>
      <c r="Y24" s="152" t="s">
        <v>1516</v>
      </c>
      <c r="Z24" s="152" t="s">
        <v>1391</v>
      </c>
      <c r="AD24" s="151"/>
      <c r="AE24" s="151"/>
    </row>
    <row r="25" spans="1:32" ht="18" customHeight="1">
      <c r="A25" s="152"/>
      <c r="B25" s="152"/>
      <c r="C25" s="163"/>
      <c r="D25" s="163"/>
      <c r="E25" s="163"/>
      <c r="G25" s="164"/>
      <c r="H25" s="164"/>
      <c r="I25" s="164"/>
      <c r="J25" s="164"/>
      <c r="K25" s="164"/>
      <c r="L25" s="164"/>
      <c r="M25" s="164"/>
      <c r="N25" s="164"/>
      <c r="O25" s="165"/>
      <c r="P25" s="165"/>
      <c r="Q25" s="164"/>
      <c r="R25" s="164"/>
      <c r="S25" s="164"/>
      <c r="Y25" s="152" t="s">
        <v>1517</v>
      </c>
      <c r="Z25" s="152" t="s">
        <v>1394</v>
      </c>
      <c r="AD25" s="151"/>
      <c r="AE25" s="151"/>
    </row>
    <row r="26" spans="1:32" ht="16.899999999999999" customHeight="1">
      <c r="A26" s="152"/>
      <c r="B26" s="152"/>
      <c r="C26" s="186"/>
      <c r="D26" s="186"/>
      <c r="E26" s="186"/>
      <c r="F26" s="29"/>
      <c r="G26" s="189"/>
      <c r="H26" s="189"/>
      <c r="I26" s="189"/>
      <c r="J26" s="183"/>
      <c r="K26" s="189"/>
      <c r="L26" s="189"/>
      <c r="M26" s="189"/>
      <c r="N26" s="183"/>
      <c r="O26" s="189"/>
      <c r="P26" s="189"/>
      <c r="Q26" s="183"/>
      <c r="R26" s="189"/>
      <c r="S26" s="189"/>
      <c r="U26" s="190"/>
      <c r="V26" s="191"/>
      <c r="W26" s="191"/>
      <c r="Y26" s="192" t="s">
        <v>1518</v>
      </c>
      <c r="Z26" s="192" t="s">
        <v>1397</v>
      </c>
      <c r="AA26" s="191"/>
      <c r="AB26" s="191"/>
      <c r="AC26" s="190"/>
      <c r="AD26" s="190"/>
      <c r="AE26" s="190"/>
      <c r="AF26" s="190"/>
    </row>
    <row r="27" spans="1:32" ht="18" customHeight="1">
      <c r="A27" s="152"/>
      <c r="B27" s="152"/>
      <c r="C27" s="184"/>
      <c r="D27" s="184"/>
      <c r="E27" s="184"/>
      <c r="F27" s="29"/>
      <c r="G27" s="183"/>
      <c r="H27" s="183"/>
      <c r="I27" s="183"/>
      <c r="J27" s="183"/>
      <c r="K27" s="183"/>
      <c r="L27" s="183"/>
      <c r="M27" s="183"/>
      <c r="N27" s="183"/>
      <c r="O27" s="185"/>
      <c r="P27" s="185"/>
      <c r="Q27" s="183"/>
      <c r="R27" s="183"/>
      <c r="S27" s="183"/>
      <c r="Y27" s="152" t="s">
        <v>1401</v>
      </c>
      <c r="Z27" s="152" t="s">
        <v>1400</v>
      </c>
      <c r="AD27" s="151"/>
      <c r="AE27" s="151"/>
    </row>
    <row r="28" spans="1:32" ht="16.899999999999999" customHeight="1">
      <c r="A28" s="152"/>
      <c r="B28" s="152"/>
      <c r="C28" s="186"/>
      <c r="D28" s="186"/>
      <c r="E28" s="355" t="str">
        <f>'Translate &amp; Prices'!$O$224</f>
        <v>Suma</v>
      </c>
      <c r="F28" s="355"/>
      <c r="G28" s="355"/>
      <c r="H28" s="355"/>
      <c r="I28" s="355"/>
      <c r="J28" s="355"/>
      <c r="K28" s="357"/>
      <c r="L28" s="359">
        <f ca="1">Konfigurace!L28</f>
        <v>0</v>
      </c>
      <c r="M28" s="359"/>
      <c r="N28" s="359"/>
      <c r="O28" s="359"/>
      <c r="P28" s="359"/>
      <c r="Q28" s="359"/>
      <c r="R28" s="359"/>
      <c r="S28" s="362" t="str">
        <f>Konfigurace!S28</f>
        <v>Kč</v>
      </c>
      <c r="Y28" s="246"/>
      <c r="Z28" s="152" t="s">
        <v>1404</v>
      </c>
      <c r="AA28" s="164"/>
    </row>
    <row r="29" spans="1:32" ht="14.45" customHeight="1">
      <c r="A29" s="1"/>
      <c r="B29" s="1"/>
      <c r="C29" s="163"/>
      <c r="D29" s="163"/>
      <c r="E29" s="356"/>
      <c r="F29" s="356"/>
      <c r="G29" s="356"/>
      <c r="H29" s="356"/>
      <c r="I29" s="356"/>
      <c r="J29" s="356"/>
      <c r="K29" s="358"/>
      <c r="L29" s="360"/>
      <c r="M29" s="360"/>
      <c r="N29" s="360"/>
      <c r="O29" s="360"/>
      <c r="P29" s="360"/>
      <c r="Q29" s="360"/>
      <c r="R29" s="360"/>
      <c r="S29" s="363"/>
      <c r="Y29" s="152"/>
      <c r="Z29" s="152"/>
    </row>
    <row r="30" spans="1:32" ht="14.45" hidden="1" customHeight="1">
      <c r="A30" s="1"/>
      <c r="B30" s="1"/>
      <c r="Y30" s="152"/>
      <c r="Z30" s="152"/>
    </row>
    <row r="31" spans="1:32" ht="15">
      <c r="A31" s="1"/>
      <c r="B31" s="1"/>
      <c r="Y31" s="152" t="s">
        <v>1334</v>
      </c>
      <c r="Z31" s="152" t="s">
        <v>1513</v>
      </c>
    </row>
    <row r="32" spans="1:32" ht="14.45" customHeight="1">
      <c r="A32" s="1"/>
      <c r="B32" s="1"/>
      <c r="Y32" s="152" t="s">
        <v>1336</v>
      </c>
      <c r="Z32" s="152" t="s">
        <v>1337</v>
      </c>
    </row>
    <row r="33" spans="1:26" ht="14.45" customHeight="1">
      <c r="A33" s="1"/>
      <c r="B33" s="1"/>
      <c r="Y33" s="152" t="s">
        <v>1338</v>
      </c>
      <c r="Z33" s="152" t="s">
        <v>1343</v>
      </c>
    </row>
    <row r="34" spans="1:26" ht="14.45" hidden="1" customHeight="1">
      <c r="A34" s="1"/>
      <c r="B34" s="1"/>
      <c r="Y34" s="152" t="s">
        <v>1341</v>
      </c>
      <c r="Z34" s="152" t="s">
        <v>1342</v>
      </c>
    </row>
    <row r="35" spans="1:26" ht="14.45" customHeight="1">
      <c r="A35" s="1"/>
      <c r="B35" s="1"/>
      <c r="Y35" s="152" t="s">
        <v>1388</v>
      </c>
      <c r="Z35" s="152" t="s">
        <v>1513</v>
      </c>
    </row>
    <row r="36" spans="1:26" ht="14.45" customHeight="1">
      <c r="B36" s="401" t="str">
        <f>"&lt;"&amp;" "&amp;'Translate &amp; Prices'!$B$550</f>
        <v>&lt; Zpět</v>
      </c>
      <c r="C36" s="402"/>
      <c r="Y36" s="152" t="s">
        <v>1390</v>
      </c>
      <c r="Z36" s="152" t="s">
        <v>1391</v>
      </c>
    </row>
    <row r="37" spans="1:26" ht="14.45" customHeight="1">
      <c r="B37" s="401"/>
      <c r="C37" s="402"/>
      <c r="Y37" s="152" t="s">
        <v>1393</v>
      </c>
      <c r="Z37" s="152" t="s">
        <v>1394</v>
      </c>
    </row>
    <row r="38" spans="1:26" ht="14.45" customHeight="1">
      <c r="Y38" s="192" t="s">
        <v>1396</v>
      </c>
      <c r="Z38" s="192" t="s">
        <v>1397</v>
      </c>
    </row>
    <row r="39" spans="1:26" ht="14.45" hidden="1" customHeight="1">
      <c r="Y39" s="152" t="s">
        <v>1399</v>
      </c>
      <c r="Z39" s="152" t="s">
        <v>1400</v>
      </c>
    </row>
    <row r="40" spans="1:26" ht="14.45" hidden="1" customHeight="1">
      <c r="Y40" s="152" t="s">
        <v>1403</v>
      </c>
      <c r="Z40" s="152" t="s">
        <v>1404</v>
      </c>
    </row>
    <row r="41" spans="1:26" ht="14.45" hidden="1" customHeight="1">
      <c r="Y41" s="152"/>
      <c r="Z41" s="152"/>
    </row>
    <row r="42" spans="1:26" ht="14.45" hidden="1" customHeight="1">
      <c r="Y42" s="152" t="s">
        <v>1333</v>
      </c>
      <c r="Z42" s="152" t="s">
        <v>1513</v>
      </c>
    </row>
    <row r="43" spans="1:26" ht="14.45" hidden="1" customHeight="1">
      <c r="Y43" s="152" t="s">
        <v>1336</v>
      </c>
      <c r="Z43" s="152" t="s">
        <v>1337</v>
      </c>
    </row>
    <row r="44" spans="1:26" ht="14.45" hidden="1" customHeight="1">
      <c r="Y44" s="152" t="s">
        <v>1338</v>
      </c>
      <c r="Z44" s="152" t="s">
        <v>1343</v>
      </c>
    </row>
    <row r="45" spans="1:26" ht="14.45" hidden="1" customHeight="1">
      <c r="Y45" s="152" t="s">
        <v>1341</v>
      </c>
      <c r="Z45" s="152" t="s">
        <v>1342</v>
      </c>
    </row>
    <row r="46" spans="1:26" ht="14.45" hidden="1" customHeight="1">
      <c r="Y46" s="152" t="s">
        <v>1387</v>
      </c>
      <c r="Z46" s="152" t="s">
        <v>1513</v>
      </c>
    </row>
    <row r="47" spans="1:26" ht="14.45" hidden="1" customHeight="1">
      <c r="Y47" s="152" t="s">
        <v>1389</v>
      </c>
      <c r="Z47" s="152" t="s">
        <v>1391</v>
      </c>
    </row>
    <row r="48" spans="1:26" ht="14.45" hidden="1" customHeight="1">
      <c r="Y48" s="152" t="s">
        <v>1392</v>
      </c>
      <c r="Z48" s="152" t="s">
        <v>1394</v>
      </c>
    </row>
    <row r="49" spans="25:26" ht="14.45" hidden="1" customHeight="1">
      <c r="Y49" s="192" t="s">
        <v>1395</v>
      </c>
      <c r="Z49" s="192" t="s">
        <v>1397</v>
      </c>
    </row>
    <row r="50" spans="25:26" ht="14.45" hidden="1" customHeight="1">
      <c r="Y50" s="152" t="s">
        <v>1398</v>
      </c>
      <c r="Z50" s="152" t="s">
        <v>1400</v>
      </c>
    </row>
    <row r="51" spans="25:26" ht="14.45" hidden="1" customHeight="1">
      <c r="Y51" s="152" t="s">
        <v>1402</v>
      </c>
      <c r="Z51" s="152" t="s">
        <v>1404</v>
      </c>
    </row>
    <row r="52" spans="25:26" ht="14.45" hidden="1" customHeight="1">
      <c r="Y52" s="152"/>
      <c r="Z52" s="152"/>
    </row>
    <row r="53" spans="25:26" ht="14.45" hidden="1" customHeight="1">
      <c r="Y53" s="152" t="s">
        <v>1513</v>
      </c>
      <c r="Z53" s="152" t="s">
        <v>1513</v>
      </c>
    </row>
    <row r="54" spans="25:26" ht="14.45" hidden="1" customHeight="1">
      <c r="Y54" s="152" t="s">
        <v>1337</v>
      </c>
      <c r="Z54" s="152" t="s">
        <v>1337</v>
      </c>
    </row>
    <row r="55" spans="25:26" ht="14.45" hidden="1" customHeight="1">
      <c r="Y55" s="152" t="s">
        <v>1343</v>
      </c>
      <c r="Z55" s="152" t="s">
        <v>1343</v>
      </c>
    </row>
    <row r="56" spans="25:26" ht="14.45" hidden="1" customHeight="1">
      <c r="Y56" s="152" t="s">
        <v>1342</v>
      </c>
      <c r="Z56" s="152" t="s">
        <v>1342</v>
      </c>
    </row>
    <row r="57" spans="25:26" ht="14.45" hidden="1" customHeight="1">
      <c r="Y57" s="152" t="s">
        <v>1513</v>
      </c>
      <c r="Z57" s="152" t="s">
        <v>1513</v>
      </c>
    </row>
    <row r="58" spans="25:26" ht="14.45" hidden="1" customHeight="1">
      <c r="Y58" s="152" t="s">
        <v>1391</v>
      </c>
      <c r="Z58" s="152" t="s">
        <v>1391</v>
      </c>
    </row>
    <row r="59" spans="25:26" ht="14.45" hidden="1" customHeight="1">
      <c r="Y59" s="152" t="s">
        <v>1394</v>
      </c>
      <c r="Z59" s="152" t="s">
        <v>1394</v>
      </c>
    </row>
    <row r="60" spans="25:26" ht="14.45" hidden="1" customHeight="1">
      <c r="Y60" s="192" t="s">
        <v>1397</v>
      </c>
      <c r="Z60" s="192" t="s">
        <v>1397</v>
      </c>
    </row>
    <row r="61" spans="25:26" ht="14.45" hidden="1" customHeight="1">
      <c r="Y61" s="152" t="s">
        <v>1400</v>
      </c>
      <c r="Z61" s="152" t="s">
        <v>1400</v>
      </c>
    </row>
    <row r="62" spans="25:26" ht="14.45" hidden="1" customHeight="1">
      <c r="Y62" s="152" t="s">
        <v>1404</v>
      </c>
      <c r="Z62" s="152" t="s">
        <v>1404</v>
      </c>
    </row>
  </sheetData>
  <mergeCells count="60">
    <mergeCell ref="O8:P8"/>
    <mergeCell ref="R8:S8"/>
    <mergeCell ref="L2:U3"/>
    <mergeCell ref="B5:G6"/>
    <mergeCell ref="B4:G4"/>
    <mergeCell ref="U8:X8"/>
    <mergeCell ref="AD2:AG3"/>
    <mergeCell ref="H5:J5"/>
    <mergeCell ref="K5:M5"/>
    <mergeCell ref="P5:T5"/>
    <mergeCell ref="C12:E12"/>
    <mergeCell ref="G12:I12"/>
    <mergeCell ref="K12:M12"/>
    <mergeCell ref="O12:P12"/>
    <mergeCell ref="R12:S12"/>
    <mergeCell ref="C10:E10"/>
    <mergeCell ref="G10:I10"/>
    <mergeCell ref="K10:M10"/>
    <mergeCell ref="O10:P10"/>
    <mergeCell ref="R10:S10"/>
    <mergeCell ref="G8:I8"/>
    <mergeCell ref="K8:M8"/>
    <mergeCell ref="C16:E16"/>
    <mergeCell ref="G16:I16"/>
    <mergeCell ref="K16:M16"/>
    <mergeCell ref="O16:P16"/>
    <mergeCell ref="R16:S16"/>
    <mergeCell ref="C14:E14"/>
    <mergeCell ref="G14:I14"/>
    <mergeCell ref="K14:M14"/>
    <mergeCell ref="O14:P14"/>
    <mergeCell ref="R14:S14"/>
    <mergeCell ref="U17:Y17"/>
    <mergeCell ref="AA17:AF17"/>
    <mergeCell ref="C18:E18"/>
    <mergeCell ref="G18:I18"/>
    <mergeCell ref="K18:M18"/>
    <mergeCell ref="O18:P18"/>
    <mergeCell ref="R18:S18"/>
    <mergeCell ref="C22:E22"/>
    <mergeCell ref="G22:I22"/>
    <mergeCell ref="K22:M22"/>
    <mergeCell ref="O22:P22"/>
    <mergeCell ref="R22:S22"/>
    <mergeCell ref="B36:C37"/>
    <mergeCell ref="E28:J29"/>
    <mergeCell ref="K28:K29"/>
    <mergeCell ref="U10:AF16"/>
    <mergeCell ref="L28:R29"/>
    <mergeCell ref="S28:S29"/>
    <mergeCell ref="C24:E24"/>
    <mergeCell ref="G24:I24"/>
    <mergeCell ref="K24:M24"/>
    <mergeCell ref="O24:P24"/>
    <mergeCell ref="R24:S24"/>
    <mergeCell ref="C20:E20"/>
    <mergeCell ref="G20:I20"/>
    <mergeCell ref="K20:M20"/>
    <mergeCell ref="O20:P20"/>
    <mergeCell ref="R20:S20"/>
  </mergeCells>
  <conditionalFormatting sqref="G10:S24">
    <cfRule type="cellIs" dxfId="3" priority="1" operator="equal">
      <formula>0</formula>
    </cfRule>
  </conditionalFormatting>
  <conditionalFormatting sqref="K10 O10 K12 O12 K14 O14 K16 O16 K18 O18 K20 O20 K22 O22 K24 O24 K8 O8">
    <cfRule type="expression" dxfId="2" priority="11">
      <formula>$B$5&lt;1</formula>
    </cfRule>
  </conditionalFormatting>
  <conditionalFormatting sqref="K12:M12 O12:P12 K14:M14 O14:P14 K16:M16 O16:P16 K18:M18 O18:P18 K20:M20 O20:P20 K22:M22 O22:P22 O24:P24">
    <cfRule type="expression" dxfId="1" priority="3">
      <formula>$AF$5="NE"</formula>
    </cfRule>
  </conditionalFormatting>
  <conditionalFormatting sqref="K24:M24">
    <cfRule type="expression" dxfId="0" priority="2">
      <formula>$AF$5="NE"</formula>
    </cfRule>
  </conditionalFormatting>
  <dataValidations count="2">
    <dataValidation type="whole" allowBlank="1" showInputMessage="1" showErrorMessage="1" sqref="G10:I10 G12:I12 G14:I14 G16:I16 G18:I18 G20:I20 G22:I22 G24:I24" xr:uid="{A5B7EB46-5772-4832-9CEE-28BF1500BBE9}">
      <formula1>1</formula1>
      <formula2>1200</formula2>
    </dataValidation>
    <dataValidation type="whole" allowBlank="1" showInputMessage="1" showErrorMessage="1" sqref="R10:S10 R12:S12 R14:S14 R16:S16 R18:S18 R20:S20 R22:S22 R24:S24" xr:uid="{5FCA6349-5797-45D8-8667-C3ABED4CA382}">
      <formula1>0</formula1>
      <formula2>1000</formula2>
    </dataValidation>
  </dataValidations>
  <hyperlinks>
    <hyperlink ref="AD2:AG3" location="Hlavní!A1" display="Hlavní!A1" xr:uid="{2EB609E6-523F-47E8-A269-D0F11FA46CD6}"/>
    <hyperlink ref="B36:C37" location="Barva!A1" display="Barva!A1" xr:uid="{6522D0E7-1B19-4F59-8172-580F0FF18D3F}"/>
  </hyperlink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7FDE6A-C10C-4128-BBC1-58F392C93CBA}">
          <x14:formula1>
            <xm:f>INDIRECT(VLOOKUP(B5,Vypocet_ceny!$AB$1:$AC$3,2,0))</xm:f>
          </x14:formula1>
          <xm:sqref>K24:M24</xm:sqref>
        </x14:dataValidation>
        <x14:dataValidation type="list" allowBlank="1" showInputMessage="1" showErrorMessage="1" xr:uid="{097ED229-2704-48FE-AAB9-3C011407FA0C}">
          <x14:formula1>
            <xm:f>INDIRECT(VLOOKUP(B5,Vypocet_ceny!$AB$1:$AC$3,2,0))</xm:f>
          </x14:formula1>
          <xm:sqref>K22:M22</xm:sqref>
        </x14:dataValidation>
        <x14:dataValidation type="list" allowBlank="1" showInputMessage="1" showErrorMessage="1" xr:uid="{B16608B6-F379-4C0C-95AB-9D5809C0CE0C}">
          <x14:formula1>
            <xm:f>INDIRECT(VLOOKUP(B5,Vypocet_ceny!$AB$1:$AC$3,2,0))</xm:f>
          </x14:formula1>
          <xm:sqref>K20:M20</xm:sqref>
        </x14:dataValidation>
        <x14:dataValidation type="list" allowBlank="1" showInputMessage="1" showErrorMessage="1" xr:uid="{9AB2D697-6A84-4181-A40C-396A4EBAD2D0}">
          <x14:formula1>
            <xm:f>INDIRECT(VLOOKUP(B5,Vypocet_ceny!$AB$1:$AC$3,2,0))</xm:f>
          </x14:formula1>
          <xm:sqref>K18:M18</xm:sqref>
        </x14:dataValidation>
        <x14:dataValidation type="list" allowBlank="1" showInputMessage="1" showErrorMessage="1" xr:uid="{FA91A31A-2EEB-4936-855A-71D567F167AB}">
          <x14:formula1>
            <xm:f>INDIRECT(VLOOKUP(B5,Vypocet_ceny!$AB$1:$AC$3,2,0))</xm:f>
          </x14:formula1>
          <xm:sqref>K16:M16</xm:sqref>
        </x14:dataValidation>
        <x14:dataValidation type="list" allowBlank="1" showInputMessage="1" showErrorMessage="1" xr:uid="{18C3EC3C-B10C-49D4-ACDE-4B0B05E366E9}">
          <x14:formula1>
            <xm:f>INDIRECT(VLOOKUP(B5,Vypocet_ceny!$AB$1:$AC$3,2,0))</xm:f>
          </x14:formula1>
          <xm:sqref>K14:M14</xm:sqref>
        </x14:dataValidation>
        <x14:dataValidation type="list" allowBlank="1" showInputMessage="1" showErrorMessage="1" xr:uid="{6607D8F4-3AB5-4EAE-B97E-0CB8B6AAE67A}">
          <x14:formula1>
            <xm:f>INDIRECT(VLOOKUP(B5,Vypocet_ceny!$AB$1:$AC$3,2,0))</xm:f>
          </x14:formula1>
          <xm:sqref>K12:M12</xm:sqref>
        </x14:dataValidation>
        <x14:dataValidation type="list" allowBlank="1" showInputMessage="1" showErrorMessage="1" xr:uid="{D436FFF1-D667-4296-A766-5FDC60FF3339}">
          <x14:formula1>
            <xm:f>INDIRECT(VLOOKUP(B5,Vypocet_ceny!$AB$1:$AC$3,2,0))</xm:f>
          </x14:formula1>
          <xm:sqref>K10:M10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238C-9C3C-44CC-A123-93AA074C92AA}">
  <sheetPr codeName="List18"/>
  <dimension ref="A1:AJ27"/>
  <sheetViews>
    <sheetView workbookViewId="0">
      <selection activeCell="I10" sqref="I10"/>
    </sheetView>
  </sheetViews>
  <sheetFormatPr defaultRowHeight="15"/>
  <cols>
    <col min="1" max="1" width="10.7109375" bestFit="1" customWidth="1"/>
    <col min="2" max="2" width="12.7109375" bestFit="1" customWidth="1"/>
    <col min="3" max="3" width="12" bestFit="1" customWidth="1"/>
    <col min="4" max="4" width="11.7109375" bestFit="1" customWidth="1"/>
    <col min="5" max="5" width="11.7109375" customWidth="1"/>
    <col min="9" max="9" width="18.5703125" bestFit="1" customWidth="1"/>
    <col min="11" max="11" width="18.5703125" bestFit="1" customWidth="1"/>
    <col min="12" max="12" width="17.5703125" bestFit="1" customWidth="1"/>
    <col min="19" max="19" width="18.28515625" bestFit="1" customWidth="1"/>
    <col min="20" max="20" width="17.5703125" bestFit="1" customWidth="1"/>
    <col min="24" max="24" width="17.5703125" bestFit="1" customWidth="1"/>
  </cols>
  <sheetData>
    <row r="1" spans="1:36">
      <c r="C1" t="s">
        <v>1488</v>
      </c>
      <c r="I1" t="e">
        <f>VLOOKUP(Konfigurace!K5,A3:D14,4,0)</f>
        <v>#N/A</v>
      </c>
      <c r="J1" t="e">
        <f>VLOOKUP(K1,$S$1:$T$10,2,0)</f>
        <v>#N/A</v>
      </c>
      <c r="K1" t="str">
        <f>Konfigurace!Q5</f>
        <v>Vyberte barvu</v>
      </c>
      <c r="S1" t="str">
        <f>'Translate &amp; Prices'!$B$555</f>
        <v>Hliník</v>
      </c>
      <c r="T1">
        <v>2</v>
      </c>
      <c r="V1">
        <v>0</v>
      </c>
      <c r="W1">
        <v>1</v>
      </c>
      <c r="X1">
        <v>2</v>
      </c>
      <c r="Y1">
        <v>3</v>
      </c>
      <c r="Z1">
        <v>4</v>
      </c>
      <c r="AA1">
        <v>5</v>
      </c>
      <c r="AB1">
        <v>0</v>
      </c>
      <c r="AI1">
        <v>1</v>
      </c>
      <c r="AJ1">
        <v>6</v>
      </c>
    </row>
    <row r="2" spans="1:36">
      <c r="A2" t="s">
        <v>26</v>
      </c>
      <c r="B2" t="s">
        <v>26</v>
      </c>
      <c r="I2" t="e">
        <f>VLOOKUP(Konfigurace!K5,A3:E14,5,0)</f>
        <v>#N/A</v>
      </c>
      <c r="J2" t="e">
        <f>VLOOKUP(Konfigurace!K5,A3:F14,6,0)</f>
        <v>#N/A</v>
      </c>
      <c r="S2" t="str">
        <f>'Translate &amp; Prices'!$B$554</f>
        <v>Nerez</v>
      </c>
      <c r="T2">
        <v>3</v>
      </c>
      <c r="W2">
        <v>1</v>
      </c>
      <c r="X2">
        <v>1</v>
      </c>
      <c r="Y2">
        <v>1</v>
      </c>
      <c r="Z2">
        <v>5</v>
      </c>
      <c r="AA2">
        <v>1</v>
      </c>
      <c r="AB2">
        <v>1</v>
      </c>
      <c r="AC2" t="s">
        <v>1503</v>
      </c>
      <c r="AI2">
        <v>2</v>
      </c>
      <c r="AJ2">
        <v>0.22</v>
      </c>
    </row>
    <row r="3" spans="1:36">
      <c r="A3" t="s">
        <v>1344</v>
      </c>
      <c r="B3" t="s">
        <v>1327</v>
      </c>
      <c r="C3">
        <v>0</v>
      </c>
      <c r="D3" t="s">
        <v>1489</v>
      </c>
      <c r="G3" t="s">
        <v>1480</v>
      </c>
      <c r="H3">
        <f>Konfigurace!$G$10</f>
        <v>0</v>
      </c>
      <c r="I3" t="e">
        <f ca="1">IF(OR(Konfigurace!$K$10=7,Konfigurace!$K$10=8),VLOOKUP($H3,_xlfn.ANCHORARRAY($A$27),(VLOOKUP($K$1,$S$1:$T$10,2,0)),0),IF(Konfigurace!$K$10="",VLOOKUP($H3,_xlfn.ANCHORARRAY($A$17),VLOOKUP($K$1,$S$1:$T$10,2,0),0),VLOOKUP($H3,_xlfn.ANCHORARRAY($I$17),(VLOOKUP($K$1,$S$1:$T$10,2,0)),0)))</f>
        <v>#N/A</v>
      </c>
      <c r="J3">
        <f>IF(Konfigurace!$K$10="",0,1)</f>
        <v>0</v>
      </c>
      <c r="S3" t="str">
        <f>'Translate &amp; Prices'!$B$552</f>
        <v>Černá mat</v>
      </c>
      <c r="T3">
        <v>3</v>
      </c>
      <c r="W3">
        <v>2</v>
      </c>
      <c r="X3">
        <v>2</v>
      </c>
      <c r="Z3">
        <v>7</v>
      </c>
      <c r="AA3">
        <v>8</v>
      </c>
      <c r="AB3">
        <v>2</v>
      </c>
      <c r="AC3" t="s">
        <v>1504</v>
      </c>
      <c r="AI3">
        <v>3</v>
      </c>
      <c r="AJ3">
        <v>1</v>
      </c>
    </row>
    <row r="4" spans="1:36">
      <c r="A4" t="s">
        <v>1331</v>
      </c>
      <c r="B4" t="s">
        <v>1475</v>
      </c>
      <c r="C4">
        <v>3</v>
      </c>
      <c r="D4" t="s">
        <v>1490</v>
      </c>
      <c r="E4" t="s">
        <v>1499</v>
      </c>
      <c r="G4" t="s">
        <v>1481</v>
      </c>
      <c r="H4">
        <f>Konfigurace!$G$12</f>
        <v>0</v>
      </c>
      <c r="I4" t="e">
        <f ca="1">IF(OR(Konfigurace!$K$12=7,Konfigurace!$K$12=8),VLOOKUP($H4,_xlfn.ANCHORARRAY($A$27),(VLOOKUP($K$1,$S$1:$T$10,2,0)),0),IF(Konfigurace!$K$12="",VLOOKUP($H4,_xlfn.ANCHORARRAY($A$17),VLOOKUP($K$1,$S$1:$T$10,2,0),0),VLOOKUP($H4,_xlfn.ANCHORARRAY($I$17),(VLOOKUP($K$1,$S$1:$T$10,2,0)),0)))</f>
        <v>#N/A</v>
      </c>
      <c r="J4">
        <f>IF(Konfigurace!$K$12="",0,1)</f>
        <v>0</v>
      </c>
      <c r="S4" t="str">
        <f>'Translate &amp; Prices'!$B$553</f>
        <v>Bronz</v>
      </c>
      <c r="T4">
        <v>3</v>
      </c>
      <c r="X4">
        <v>3</v>
      </c>
      <c r="AB4">
        <v>3</v>
      </c>
      <c r="AC4" t="s">
        <v>1602</v>
      </c>
      <c r="AI4">
        <v>4</v>
      </c>
      <c r="AJ4">
        <v>96</v>
      </c>
    </row>
    <row r="5" spans="1:36">
      <c r="A5" t="s">
        <v>1345</v>
      </c>
      <c r="B5" t="s">
        <v>1476</v>
      </c>
      <c r="C5">
        <v>2</v>
      </c>
      <c r="D5" t="s">
        <v>1491</v>
      </c>
      <c r="E5" t="s">
        <v>1500</v>
      </c>
      <c r="G5" t="s">
        <v>1482</v>
      </c>
      <c r="H5">
        <f>Konfigurace!$G$14</f>
        <v>0</v>
      </c>
      <c r="I5" t="e">
        <f ca="1">IF(OR(Konfigurace!$K$14=7,Konfigurace!$K$14=8),VLOOKUP($H5,_xlfn.ANCHORARRAY($A$27),(VLOOKUP($K$1,$S$1:$T$10,2,0)),0),IF(Konfigurace!$K$12="",VLOOKUP($H5,_xlfn.ANCHORARRAY($A$17),VLOOKUP($K$1,$S$1:$T$10,2,0),0),VLOOKUP($H5,_xlfn.ANCHORARRAY($I$17),(VLOOKUP($K$1,$S$1:$T$10,2,0)),0)))</f>
        <v>#N/A</v>
      </c>
      <c r="J5">
        <f>IF(Konfigurace!$K$14="",0,1)</f>
        <v>0</v>
      </c>
      <c r="S5" t="str">
        <f>'Translate &amp; Prices'!$B$572</f>
        <v>Zlatá</v>
      </c>
      <c r="T5">
        <v>6</v>
      </c>
      <c r="X5">
        <v>4</v>
      </c>
      <c r="AB5">
        <v>4</v>
      </c>
      <c r="AC5" t="s">
        <v>1603</v>
      </c>
      <c r="AI5">
        <v>5</v>
      </c>
      <c r="AJ5">
        <v>0.22</v>
      </c>
    </row>
    <row r="6" spans="1:36">
      <c r="A6" t="s">
        <v>1346</v>
      </c>
      <c r="B6" t="s">
        <v>1477</v>
      </c>
      <c r="C6">
        <v>0</v>
      </c>
      <c r="D6" t="s">
        <v>1492</v>
      </c>
      <c r="G6" t="s">
        <v>1483</v>
      </c>
      <c r="H6">
        <f>Konfigurace!$G$16</f>
        <v>0</v>
      </c>
      <c r="I6" t="e">
        <f ca="1">IF(OR(Konfigurace!$K$16=7,Konfigurace!$K$16=8),VLOOKUP($H6,_xlfn.ANCHORARRAY($A$27),(VLOOKUP($K$1,$S$1:$T$10,2,0)),0),IF(Konfigurace!$K$16="",VLOOKUP($H6,_xlfn.ANCHORARRAY($A$17),VLOOKUP($K$1,$S$1:$T$10,2,0),0),VLOOKUP($H6,_xlfn.ANCHORARRAY($I$17),(VLOOKUP($K$1,$S$1:$T$10,2,0)),0)))</f>
        <v>#N/A</v>
      </c>
      <c r="J6">
        <f>IF(Konfigurace!$K$16="",0,1)</f>
        <v>0</v>
      </c>
      <c r="S6" t="str">
        <f>'Translate &amp; Prices'!$B$571</f>
        <v>Hliník broušený</v>
      </c>
      <c r="T6">
        <v>4</v>
      </c>
      <c r="AB6">
        <v>5</v>
      </c>
      <c r="AC6" t="s">
        <v>1604</v>
      </c>
    </row>
    <row r="7" spans="1:36">
      <c r="A7" t="s">
        <v>1347</v>
      </c>
      <c r="B7" t="s">
        <v>1330</v>
      </c>
      <c r="C7">
        <v>1</v>
      </c>
      <c r="D7" t="s">
        <v>1493</v>
      </c>
      <c r="E7" t="s">
        <v>1501</v>
      </c>
      <c r="G7" t="s">
        <v>1484</v>
      </c>
      <c r="H7">
        <f>Konfigurace!$G$18</f>
        <v>0</v>
      </c>
      <c r="I7" t="e">
        <f ca="1">IF(OR(Konfigurace!$K$18=7,Konfigurace!$K$18=8),VLOOKUP($H7,_xlfn.ANCHORARRAY($A$27),(VLOOKUP($K$1,$S$1:$T$10,2,0)),0),IF(Konfigurace!$K$18="",VLOOKUP($H7,_xlfn.ANCHORARRAY($A$17),VLOOKUP($K$1,$S$1:$T$10,2,0),0),VLOOKUP($H7,_xlfn.ANCHORARRAY($I$17),(VLOOKUP($K$1,$S$1:$T$10,2,0)),0)))</f>
        <v>#N/A</v>
      </c>
      <c r="J7">
        <f>IF(Konfigurace!$K$18="",0,1)</f>
        <v>0</v>
      </c>
      <c r="S7" t="str">
        <f>'Translate &amp; Prices'!$B$570</f>
        <v>Nerez broušená</v>
      </c>
      <c r="T7">
        <v>5</v>
      </c>
    </row>
    <row r="8" spans="1:36">
      <c r="A8" t="s">
        <v>1629</v>
      </c>
      <c r="B8" t="s">
        <v>1473</v>
      </c>
      <c r="C8">
        <v>0</v>
      </c>
      <c r="D8" t="s">
        <v>1497</v>
      </c>
      <c r="G8" t="s">
        <v>1485</v>
      </c>
      <c r="H8">
        <f>Konfigurace!$G$20</f>
        <v>0</v>
      </c>
      <c r="I8" t="e">
        <f ca="1">IF(OR(Konfigurace!$K$20=7,Konfigurace!$K$20=8),VLOOKUP($H8,_xlfn.ANCHORARRAY($A$27),(VLOOKUP($K$1,$S$1:$T$10,2,0)),0),IF(Konfigurace!$K$20="",VLOOKUP($H8,_xlfn.ANCHORARRAY($A$17),VLOOKUP($K$1,$S$1:$T$10,2,0),0),VLOOKUP($H8,_xlfn.ANCHORARRAY($I$17),(VLOOKUP($K$1,$S$1:$T$10,2,0)),0)))</f>
        <v>#N/A</v>
      </c>
      <c r="J8">
        <f>IF(Konfigurace!$K$20="",0,1)</f>
        <v>0</v>
      </c>
      <c r="S8" t="str">
        <f>'Translate &amp; Prices'!$B$568</f>
        <v>Černá mat. broušená</v>
      </c>
      <c r="T8">
        <v>5</v>
      </c>
    </row>
    <row r="9" spans="1:36">
      <c r="A9" t="s">
        <v>1348</v>
      </c>
      <c r="B9" t="s">
        <v>1478</v>
      </c>
      <c r="C9">
        <v>0</v>
      </c>
      <c r="D9" t="s">
        <v>1498</v>
      </c>
      <c r="G9" t="s">
        <v>1486</v>
      </c>
      <c r="H9">
        <f>Konfigurace!$G$22</f>
        <v>0</v>
      </c>
      <c r="I9" t="e">
        <f ca="1">IF(OR(Konfigurace!$K$22=7,Konfigurace!$K$22=8),VLOOKUP($H9,_xlfn.ANCHORARRAY($A$27),(VLOOKUP($K$1,$S$1:$T$10,2,0)),0),IF(Konfigurace!$K$22="",VLOOKUP($H9,_xlfn.ANCHORARRAY($A$17),VLOOKUP($K$1,$S$1:$T$10,2,0),0),VLOOKUP($H9,_xlfn.ANCHORARRAY($I$17),(VLOOKUP($K$1,$S$1:$T$10,2,0)),0)))</f>
        <v>#N/A</v>
      </c>
      <c r="J9">
        <f>IF(Konfigurace!$K$22="",0,1)</f>
        <v>0</v>
      </c>
      <c r="S9" t="str">
        <f>'Translate &amp; Prices'!$B$569</f>
        <v>Bronz broušená</v>
      </c>
      <c r="T9">
        <v>5</v>
      </c>
    </row>
    <row r="10" spans="1:36">
      <c r="A10" t="s">
        <v>1351</v>
      </c>
      <c r="B10" t="s">
        <v>1328</v>
      </c>
      <c r="C10">
        <v>0</v>
      </c>
      <c r="D10" t="s">
        <v>1494</v>
      </c>
      <c r="G10" t="s">
        <v>1487</v>
      </c>
      <c r="H10">
        <f>Konfigurace!$G$24</f>
        <v>0</v>
      </c>
      <c r="I10" t="e">
        <f ca="1">IF(OR(Konfigurace!$K$24=7,Konfigurace!$K$24=8),VLOOKUP($H10,_xlfn.ANCHORARRAY($A$27),(VLOOKUP($K$1,$S$1:$T$10,2,0)),0),IF(Konfigurace!$K$24="",VLOOKUP($H10,_xlfn.ANCHORARRAY($A$17),VLOOKUP($K$1,$S$1:$T$10,2,0),0),VLOOKUP($H10,_xlfn.ANCHORARRAY($I$17),(VLOOKUP($K$1,$S$1:$T$10,2,0)),0)))</f>
        <v>#N/A</v>
      </c>
      <c r="J10">
        <f>IF(Konfigurace!$K$24="",0,1)</f>
        <v>0</v>
      </c>
      <c r="S10" t="str">
        <f>'Translate &amp; Prices'!$B$573</f>
        <v>Zlatá broušená</v>
      </c>
      <c r="T10">
        <v>7</v>
      </c>
    </row>
    <row r="11" spans="1:36">
      <c r="A11" t="s">
        <v>1349</v>
      </c>
      <c r="B11" t="s">
        <v>1329</v>
      </c>
      <c r="C11">
        <v>0</v>
      </c>
      <c r="D11" t="s">
        <v>1495</v>
      </c>
    </row>
    <row r="12" spans="1:36">
      <c r="A12" t="s">
        <v>1350</v>
      </c>
      <c r="B12" t="s">
        <v>1479</v>
      </c>
      <c r="C12">
        <v>2</v>
      </c>
      <c r="D12" t="s">
        <v>1496</v>
      </c>
      <c r="E12" t="s">
        <v>1502</v>
      </c>
    </row>
    <row r="13" spans="1:36">
      <c r="A13" t="s">
        <v>1557</v>
      </c>
      <c r="B13" t="s">
        <v>1605</v>
      </c>
      <c r="C13">
        <v>4</v>
      </c>
      <c r="D13" t="s">
        <v>1607</v>
      </c>
      <c r="E13" t="s">
        <v>1624</v>
      </c>
      <c r="F13" t="s">
        <v>1625</v>
      </c>
    </row>
    <row r="14" spans="1:36">
      <c r="A14" t="s">
        <v>1600</v>
      </c>
      <c r="B14" t="s">
        <v>1606</v>
      </c>
      <c r="C14">
        <v>5</v>
      </c>
      <c r="D14" t="s">
        <v>1608</v>
      </c>
      <c r="E14" t="s">
        <v>1626</v>
      </c>
      <c r="F14" t="s">
        <v>1627</v>
      </c>
    </row>
    <row r="17" spans="1:9">
      <c r="A17" t="e" cm="1">
        <f t="array" aca="1" ref="A17" ca="1">INDIRECT(I1)</f>
        <v>#N/A</v>
      </c>
      <c r="I17" t="e" cm="1">
        <f t="array" aca="1" ref="I17" ca="1">INDIRECT(I2)</f>
        <v>#N/A</v>
      </c>
    </row>
    <row r="27" spans="1:9">
      <c r="A27" t="e" cm="1">
        <f t="array" aca="1" ref="A27" ca="1">INDIRECT(J2)</f>
        <v>#N/A</v>
      </c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7527-A517-42D7-9B2E-EBEF580AA7C7}">
  <sheetPr codeName="List27">
    <tabColor rgb="FFFFFF00"/>
  </sheetPr>
  <dimension ref="A1:P589"/>
  <sheetViews>
    <sheetView topLeftCell="B202" workbookViewId="0">
      <selection activeCell="P231" sqref="P231"/>
    </sheetView>
  </sheetViews>
  <sheetFormatPr defaultColWidth="8.85546875" defaultRowHeight="15"/>
  <cols>
    <col min="1" max="1" width="29.140625" bestFit="1" customWidth="1"/>
    <col min="2" max="2" width="44.85546875" customWidth="1"/>
    <col min="3" max="3" width="9.5703125" bestFit="1" customWidth="1"/>
    <col min="4" max="4" width="9.7109375" bestFit="1" customWidth="1"/>
    <col min="5" max="5" width="9.5703125" bestFit="1" customWidth="1"/>
    <col min="6" max="6" width="9.7109375" bestFit="1" customWidth="1"/>
    <col min="7" max="7" width="10.28515625" bestFit="1" customWidth="1"/>
    <col min="8" max="8" width="9.7109375" bestFit="1" customWidth="1"/>
    <col min="9" max="9" width="9.5703125" bestFit="1" customWidth="1"/>
    <col min="10" max="10" width="9.7109375" bestFit="1" customWidth="1"/>
    <col min="11" max="11" width="10.28515625" bestFit="1" customWidth="1"/>
    <col min="12" max="12" width="9.7109375" bestFit="1" customWidth="1"/>
    <col min="13" max="13" width="22.140625" bestFit="1" customWidth="1"/>
    <col min="14" max="14" width="21.7109375" bestFit="1" customWidth="1"/>
    <col min="15" max="15" width="20.42578125" bestFit="1" customWidth="1"/>
    <col min="16" max="16" width="20.5703125" bestFit="1" customWidth="1"/>
  </cols>
  <sheetData>
    <row r="1" spans="1:16">
      <c r="D1">
        <f>Hlavní!U32</f>
        <v>1</v>
      </c>
      <c r="M1" s="5"/>
    </row>
    <row r="2" spans="1:16">
      <c r="M2" s="5"/>
    </row>
    <row r="3" spans="1:16">
      <c r="B3" s="72"/>
      <c r="C3" s="72"/>
      <c r="D3" s="72"/>
      <c r="E3" s="72"/>
      <c r="F3" s="72"/>
      <c r="G3" s="2" t="s">
        <v>17</v>
      </c>
      <c r="H3" s="3">
        <v>25</v>
      </c>
      <c r="I3" s="2" t="s">
        <v>17</v>
      </c>
      <c r="J3" s="3">
        <v>6.5</v>
      </c>
      <c r="K3" s="2" t="s">
        <v>579</v>
      </c>
      <c r="L3" s="3">
        <v>9.1999999999999993</v>
      </c>
      <c r="M3" s="5"/>
    </row>
    <row r="4" spans="1:16">
      <c r="B4" s="4" t="s">
        <v>18</v>
      </c>
      <c r="C4" s="477" t="s">
        <v>19</v>
      </c>
      <c r="D4" s="478"/>
      <c r="E4" s="477" t="s">
        <v>19</v>
      </c>
      <c r="F4" s="478"/>
      <c r="G4" s="477" t="s">
        <v>20</v>
      </c>
      <c r="H4" s="478"/>
      <c r="I4" s="477" t="s">
        <v>21</v>
      </c>
      <c r="J4" s="478"/>
      <c r="K4" s="477" t="s">
        <v>22</v>
      </c>
      <c r="L4" s="478"/>
      <c r="M4" s="5"/>
    </row>
    <row r="5" spans="1:16" ht="15.75" thickBot="1">
      <c r="B5" s="8" t="s">
        <v>23</v>
      </c>
      <c r="C5" s="9" t="s">
        <v>24</v>
      </c>
      <c r="D5" s="62" t="s">
        <v>25</v>
      </c>
      <c r="E5" s="9" t="s">
        <v>24</v>
      </c>
      <c r="F5" s="62" t="s">
        <v>25</v>
      </c>
      <c r="G5" s="9" t="s">
        <v>24</v>
      </c>
      <c r="H5" s="62" t="s">
        <v>25</v>
      </c>
      <c r="I5" s="9" t="s">
        <v>24</v>
      </c>
      <c r="J5" s="62" t="s">
        <v>25</v>
      </c>
      <c r="K5" s="9" t="s">
        <v>24</v>
      </c>
      <c r="L5" s="62" t="s">
        <v>25</v>
      </c>
      <c r="M5" s="5" t="s">
        <v>62</v>
      </c>
      <c r="N5" t="s">
        <v>63</v>
      </c>
      <c r="O5" t="s">
        <v>64</v>
      </c>
      <c r="P5" t="s">
        <v>65</v>
      </c>
    </row>
    <row r="6" spans="1:16" ht="15.75" thickBot="1">
      <c r="A6" s="479" t="s">
        <v>1029</v>
      </c>
      <c r="B6" s="34" t="str">
        <f t="shared" ref="B6:B47" si="0">IF($D$1=1,M6,IF($D$1=2,N6,IF($D$1=3,O6,IF($D$1=4,P6,0))))</f>
        <v>BRW (elox.)</v>
      </c>
      <c r="C6" s="35">
        <f>IF($D$1=1,E6,IF($D$1=2,G6,IF($D$1=3,I6,IF($D$1=4,K6,0))))</f>
        <v>212.18</v>
      </c>
      <c r="D6" s="35">
        <f>IF($D$1=1,F6,IF($D$1=2,H6,IF($D$1=3,J6,IF($D$1=4,L6,0))))</f>
        <v>92.7</v>
      </c>
      <c r="E6" s="35">
        <v>212.18</v>
      </c>
      <c r="F6" s="35">
        <v>92.7</v>
      </c>
      <c r="G6" s="73">
        <v>6.2856381923076921</v>
      </c>
      <c r="H6" s="73">
        <v>3.4277639423076924</v>
      </c>
      <c r="I6" s="73">
        <v>31.692307692307693</v>
      </c>
      <c r="J6" s="73">
        <v>13.846153846153847</v>
      </c>
      <c r="K6" s="74">
        <v>2239.130434782609</v>
      </c>
      <c r="L6" s="74">
        <v>978.26086956521738</v>
      </c>
      <c r="M6" s="75" t="s">
        <v>558</v>
      </c>
      <c r="N6" s="75" t="s">
        <v>558</v>
      </c>
      <c r="O6" s="75" t="s">
        <v>558</v>
      </c>
      <c r="P6" s="76" t="s">
        <v>558</v>
      </c>
    </row>
    <row r="7" spans="1:16" ht="15.75" thickBot="1">
      <c r="A7" s="480"/>
      <c r="B7" s="20" t="str">
        <f t="shared" si="0"/>
        <v>BRW antracit</v>
      </c>
      <c r="C7" s="21">
        <f t="shared" ref="C7:D46" si="1">IF($D$1=1,E7,IF($D$1=2,G7,IF($D$1=3,I7,IF($D$1=4,K7,0))))</f>
        <v>424.36</v>
      </c>
      <c r="D7" s="21">
        <f t="shared" si="1"/>
        <v>112.27</v>
      </c>
      <c r="E7" s="21">
        <v>424.36</v>
      </c>
      <c r="F7" s="21">
        <v>112.27</v>
      </c>
      <c r="G7" s="77">
        <v>11.554309250000001</v>
      </c>
      <c r="H7" s="77">
        <v>3.4277639423076924</v>
      </c>
      <c r="I7" s="77">
        <v>63.384615384615387</v>
      </c>
      <c r="J7" s="77">
        <v>16.76923076923077</v>
      </c>
      <c r="K7" s="78">
        <v>4478.2608695652179</v>
      </c>
      <c r="L7" s="78">
        <v>1184.7826086956522</v>
      </c>
      <c r="M7" s="79" t="s">
        <v>828</v>
      </c>
      <c r="N7" s="79" t="s">
        <v>828</v>
      </c>
      <c r="O7" s="75" t="s">
        <v>831</v>
      </c>
      <c r="P7" s="80" t="s">
        <v>828</v>
      </c>
    </row>
    <row r="8" spans="1:16" ht="15.75" thickBot="1">
      <c r="A8" s="480"/>
      <c r="B8" s="20" t="str">
        <f>IF($D$1=1,M8,IF($D$1=2,N8,IF($D$1=3,O8,IF($D$1=4,P8,0))))</f>
        <v>BRW bílá mat</v>
      </c>
      <c r="C8" s="21">
        <f t="shared" si="1"/>
        <v>424.36</v>
      </c>
      <c r="D8" s="21">
        <f t="shared" si="1"/>
        <v>112.27</v>
      </c>
      <c r="E8" s="21">
        <v>424.36</v>
      </c>
      <c r="F8" s="21">
        <v>112.27</v>
      </c>
      <c r="G8" s="77">
        <v>11.554309250000001</v>
      </c>
      <c r="H8" s="77">
        <v>3.4277639423076924</v>
      </c>
      <c r="I8" s="77">
        <v>63.384615384615387</v>
      </c>
      <c r="J8" s="77">
        <v>16.76923076923077</v>
      </c>
      <c r="K8" s="78">
        <v>4478.2608695652179</v>
      </c>
      <c r="L8" s="78">
        <v>1184.7826086956522</v>
      </c>
      <c r="M8" s="79" t="s">
        <v>945</v>
      </c>
      <c r="N8" s="79" t="s">
        <v>946</v>
      </c>
      <c r="O8" s="75" t="s">
        <v>1257</v>
      </c>
      <c r="P8" s="80" t="s">
        <v>947</v>
      </c>
    </row>
    <row r="9" spans="1:16" ht="15.75" thickBot="1">
      <c r="A9" s="480"/>
      <c r="B9" s="20" t="str">
        <f>IF($D$1=1,M9,IF($D$1=2,N9,IF($D$1=3,O9,IF($D$1=4,P9,0))))</f>
        <v>BRW bílá lesk</v>
      </c>
      <c r="C9" s="21">
        <f t="shared" si="1"/>
        <v>424.36</v>
      </c>
      <c r="D9" s="21">
        <f t="shared" si="1"/>
        <v>112.27</v>
      </c>
      <c r="E9" s="21">
        <v>424.36</v>
      </c>
      <c r="F9" s="21">
        <v>112.27</v>
      </c>
      <c r="G9" s="77">
        <v>11.55</v>
      </c>
      <c r="H9" s="77">
        <v>3.43</v>
      </c>
      <c r="I9" s="77">
        <v>63.38</v>
      </c>
      <c r="J9" s="77">
        <v>16.77</v>
      </c>
      <c r="K9" s="78">
        <v>4478</v>
      </c>
      <c r="L9" s="78">
        <v>1185</v>
      </c>
      <c r="M9" s="79" t="s">
        <v>948</v>
      </c>
      <c r="N9" s="79" t="s">
        <v>949</v>
      </c>
      <c r="O9" s="75" t="s">
        <v>1258</v>
      </c>
      <c r="P9" s="80" t="s">
        <v>950</v>
      </c>
    </row>
    <row r="10" spans="1:16" ht="15.75" thickBot="1">
      <c r="A10" s="480"/>
      <c r="B10" s="20" t="str">
        <f>IF($D$1=1,M10,IF($D$1=2,N10,IF($D$1=3,O10,IF($D$1=4,P10,0))))</f>
        <v>BRW hnědá</v>
      </c>
      <c r="C10" s="21">
        <f t="shared" si="1"/>
        <v>340.93</v>
      </c>
      <c r="D10" s="21">
        <f t="shared" si="1"/>
        <v>112.27</v>
      </c>
      <c r="E10" s="21">
        <v>340.93</v>
      </c>
      <c r="F10" s="21">
        <v>112.27</v>
      </c>
      <c r="G10" s="77">
        <v>7.9469994153846164</v>
      </c>
      <c r="H10" s="77">
        <v>3.4277639423076924</v>
      </c>
      <c r="I10" s="77">
        <v>50.92307692307692</v>
      </c>
      <c r="J10" s="77">
        <v>16.76923076923077</v>
      </c>
      <c r="K10" s="78">
        <v>3597.826086956522</v>
      </c>
      <c r="L10" s="78">
        <v>1184.7826086956522</v>
      </c>
      <c r="M10" s="79" t="s">
        <v>832</v>
      </c>
      <c r="N10" s="79" t="s">
        <v>832</v>
      </c>
      <c r="O10" s="75" t="s">
        <v>829</v>
      </c>
      <c r="P10" s="80" t="s">
        <v>833</v>
      </c>
    </row>
    <row r="11" spans="1:16" ht="15.75" thickBot="1">
      <c r="A11" s="480"/>
      <c r="B11" s="19" t="str">
        <f t="shared" si="0"/>
        <v>BRW broušené</v>
      </c>
      <c r="C11" s="21">
        <f t="shared" si="1"/>
        <v>391.40000000000003</v>
      </c>
      <c r="D11" s="21">
        <f t="shared" si="1"/>
        <v>112.27</v>
      </c>
      <c r="E11" s="21">
        <v>391.40000000000003</v>
      </c>
      <c r="F11" s="21">
        <v>112.27</v>
      </c>
      <c r="G11" s="77">
        <v>11.604608653846155</v>
      </c>
      <c r="H11" s="77">
        <v>3.4277639423076924</v>
      </c>
      <c r="I11" s="77">
        <v>58.46153846153846</v>
      </c>
      <c r="J11" s="77">
        <v>16.76923076923077</v>
      </c>
      <c r="K11" s="78">
        <v>4130.434782608696</v>
      </c>
      <c r="L11" s="78">
        <v>1184.7826086956522</v>
      </c>
      <c r="M11" s="81" t="s">
        <v>559</v>
      </c>
      <c r="N11" s="81" t="s">
        <v>560</v>
      </c>
      <c r="O11" s="75" t="s">
        <v>1259</v>
      </c>
      <c r="P11" s="82" t="s">
        <v>561</v>
      </c>
    </row>
    <row r="12" spans="1:16" ht="15.75" thickBot="1">
      <c r="A12" s="480"/>
      <c r="B12" s="19" t="str">
        <f>IF($D$1=1,M12,IF($D$1=2,N12,IF($D$1=3,O12,IF($D$1=4,P12,0))))</f>
        <v>BRW černá mat</v>
      </c>
      <c r="C12" s="21">
        <f t="shared" si="1"/>
        <v>340.93</v>
      </c>
      <c r="D12" s="21">
        <f t="shared" si="1"/>
        <v>112.27</v>
      </c>
      <c r="E12" s="21">
        <v>340.93</v>
      </c>
      <c r="F12" s="21">
        <v>112.27</v>
      </c>
      <c r="G12" s="77">
        <v>7.9469994153846164</v>
      </c>
      <c r="H12" s="77">
        <v>3.4277639423076924</v>
      </c>
      <c r="I12" s="77">
        <v>50.92307692307692</v>
      </c>
      <c r="J12" s="77">
        <v>16.76923076923077</v>
      </c>
      <c r="K12" s="78">
        <v>3597.826086956522</v>
      </c>
      <c r="L12" s="78">
        <v>1184.7826086956522</v>
      </c>
      <c r="M12" s="81" t="s">
        <v>938</v>
      </c>
      <c r="N12" s="81" t="s">
        <v>939</v>
      </c>
      <c r="O12" s="75" t="s">
        <v>1260</v>
      </c>
      <c r="P12" s="82" t="s">
        <v>940</v>
      </c>
    </row>
    <row r="13" spans="1:16" ht="15.75" thickBot="1">
      <c r="A13" s="480"/>
      <c r="B13" s="19" t="str">
        <f>IF($D$1=1,M13,IF($D$1=2,N13,IF($D$1=3,O13,IF($D$1=4,P13,0))))</f>
        <v>BRW černá lesk</v>
      </c>
      <c r="C13" s="21">
        <f t="shared" si="1"/>
        <v>496.46000000000004</v>
      </c>
      <c r="D13" s="21">
        <f t="shared" si="1"/>
        <v>112.27</v>
      </c>
      <c r="E13" s="21">
        <v>496.46000000000004</v>
      </c>
      <c r="F13" s="21">
        <v>112.27</v>
      </c>
      <c r="G13" s="77">
        <v>11.58</v>
      </c>
      <c r="H13" s="77">
        <v>3.43</v>
      </c>
      <c r="I13" s="77">
        <v>74.150000000000006</v>
      </c>
      <c r="J13" s="77">
        <v>16.77</v>
      </c>
      <c r="K13" s="78">
        <v>5239</v>
      </c>
      <c r="L13" s="78">
        <v>1185</v>
      </c>
      <c r="M13" s="81" t="s">
        <v>941</v>
      </c>
      <c r="N13" s="81" t="s">
        <v>942</v>
      </c>
      <c r="O13" s="75" t="s">
        <v>943</v>
      </c>
      <c r="P13" s="82" t="s">
        <v>944</v>
      </c>
    </row>
    <row r="14" spans="1:16" ht="15.75" thickBot="1">
      <c r="A14" s="480"/>
      <c r="B14" s="19" t="str">
        <f>IF($D$1=1,M14,IF($D$1=2,N14,IF($D$1=3,O14,IF($D$1=4,P14,0))))</f>
        <v>BRW černá broušená</v>
      </c>
      <c r="C14" s="21">
        <f t="shared" si="1"/>
        <v>355.35</v>
      </c>
      <c r="D14" s="21">
        <f t="shared" si="1"/>
        <v>112.27</v>
      </c>
      <c r="E14" s="21">
        <v>355.35</v>
      </c>
      <c r="F14" s="21">
        <v>112.27</v>
      </c>
      <c r="G14" s="77">
        <v>7.9741662000000018</v>
      </c>
      <c r="H14" s="77">
        <v>3.4277639423076924</v>
      </c>
      <c r="I14" s="77">
        <v>53.07692307692308</v>
      </c>
      <c r="J14" s="77">
        <v>16.76923076923077</v>
      </c>
      <c r="K14" s="78">
        <v>3750</v>
      </c>
      <c r="L14" s="78">
        <v>1184.7826086956522</v>
      </c>
      <c r="M14" s="81" t="s">
        <v>562</v>
      </c>
      <c r="N14" s="81" t="s">
        <v>563</v>
      </c>
      <c r="O14" s="75" t="s">
        <v>564</v>
      </c>
      <c r="P14" s="82" t="s">
        <v>565</v>
      </c>
    </row>
    <row r="15" spans="1:16" ht="15.75" thickBot="1">
      <c r="A15" s="480"/>
      <c r="B15" s="19" t="str">
        <f>IF($D$1=1,M15,IF($D$1=2,N15,IF($D$1=3,O15,IF($D$1=4,P15,0))))</f>
        <v>BRW světlá nerez (ACIER GRATA)</v>
      </c>
      <c r="C15" s="21">
        <f t="shared" si="1"/>
        <v>352.26</v>
      </c>
      <c r="D15" s="21">
        <f t="shared" si="1"/>
        <v>112.27</v>
      </c>
      <c r="E15" s="21">
        <v>352.26</v>
      </c>
      <c r="F15" s="21">
        <v>112.27</v>
      </c>
      <c r="G15" s="77">
        <v>8.147737442307692</v>
      </c>
      <c r="H15" s="77">
        <v>3.4277639423076924</v>
      </c>
      <c r="I15" s="77">
        <v>52.615384615384613</v>
      </c>
      <c r="J15" s="77">
        <v>16.76923076923077</v>
      </c>
      <c r="K15" s="78">
        <v>3717.3913043478265</v>
      </c>
      <c r="L15" s="78">
        <v>1184.7826086956522</v>
      </c>
      <c r="M15" s="81" t="s">
        <v>834</v>
      </c>
      <c r="N15" s="81" t="s">
        <v>835</v>
      </c>
      <c r="O15" s="75" t="s">
        <v>836</v>
      </c>
      <c r="P15" s="82" t="s">
        <v>837</v>
      </c>
    </row>
    <row r="16" spans="1:16" ht="15.75" thickBot="1">
      <c r="A16" s="480"/>
      <c r="B16" s="19" t="str">
        <f>IF($D$1=1,M16,IF($D$1=2,N16,IF($D$1=3,O16,IF($D$1=4,P16,0))))</f>
        <v>BRW champagne</v>
      </c>
      <c r="C16" s="21">
        <f t="shared" si="1"/>
        <v>340.93</v>
      </c>
      <c r="D16" s="21">
        <f t="shared" si="1"/>
        <v>112.27</v>
      </c>
      <c r="E16" s="21">
        <v>340.93</v>
      </c>
      <c r="F16" s="21">
        <v>112.27</v>
      </c>
      <c r="G16" s="77">
        <v>7.9472036769230776</v>
      </c>
      <c r="H16" s="77">
        <v>3.4277639423076924</v>
      </c>
      <c r="I16" s="77">
        <v>50.92307692307692</v>
      </c>
      <c r="J16" s="77">
        <v>16.76923076923077</v>
      </c>
      <c r="K16" s="78">
        <v>3597.826086956522</v>
      </c>
      <c r="L16" s="78">
        <v>1184.7826086956522</v>
      </c>
      <c r="M16" s="81" t="s">
        <v>27</v>
      </c>
      <c r="N16" s="81" t="s">
        <v>27</v>
      </c>
      <c r="O16" s="75" t="s">
        <v>1261</v>
      </c>
      <c r="P16" s="82" t="s">
        <v>316</v>
      </c>
    </row>
    <row r="17" spans="1:16" ht="15.75" thickBot="1">
      <c r="A17" s="480"/>
      <c r="B17" s="19" t="str">
        <f t="shared" si="0"/>
        <v>BRW tmavá nerez br. (Inox lija)</v>
      </c>
      <c r="C17" s="21">
        <f t="shared" si="1"/>
        <v>352.26</v>
      </c>
      <c r="D17" s="21">
        <f t="shared" si="1"/>
        <v>112.27</v>
      </c>
      <c r="E17" s="21">
        <v>352.26</v>
      </c>
      <c r="F17" s="21">
        <v>112.27</v>
      </c>
      <c r="G17" s="77">
        <v>8.147737442307692</v>
      </c>
      <c r="H17" s="77">
        <v>3.4277639423076924</v>
      </c>
      <c r="I17" s="77">
        <v>52.615384615384613</v>
      </c>
      <c r="J17" s="77">
        <v>16.76923076923077</v>
      </c>
      <c r="K17" s="78">
        <v>3717.3913043478265</v>
      </c>
      <c r="L17" s="78">
        <v>1184.7826086956522</v>
      </c>
      <c r="M17" s="81" t="s">
        <v>838</v>
      </c>
      <c r="N17" s="81" t="s">
        <v>839</v>
      </c>
      <c r="O17" s="75" t="s">
        <v>1262</v>
      </c>
      <c r="P17" s="82" t="s">
        <v>317</v>
      </c>
    </row>
    <row r="18" spans="1:16" ht="15.75" thickBot="1">
      <c r="A18" s="480"/>
      <c r="B18" s="19" t="str">
        <f t="shared" si="0"/>
        <v>Corleone (elox.)</v>
      </c>
      <c r="C18" s="21">
        <f t="shared" si="1"/>
        <v>391.40000000000003</v>
      </c>
      <c r="D18" s="21">
        <f t="shared" si="1"/>
        <v>161.71</v>
      </c>
      <c r="E18" s="21">
        <v>391.40000000000003</v>
      </c>
      <c r="F18" s="21">
        <v>161.71</v>
      </c>
      <c r="G18" s="77">
        <v>9.7074274846153852</v>
      </c>
      <c r="H18" s="77">
        <v>5.0516431730769238</v>
      </c>
      <c r="I18" s="77">
        <v>58.46153846153846</v>
      </c>
      <c r="J18" s="77">
        <v>24.153846153846153</v>
      </c>
      <c r="K18" s="78">
        <v>4130.434782608696</v>
      </c>
      <c r="L18" s="78">
        <v>1706.5217391304348</v>
      </c>
      <c r="M18" s="81" t="s">
        <v>566</v>
      </c>
      <c r="N18" s="81" t="s">
        <v>566</v>
      </c>
      <c r="O18" s="75" t="s">
        <v>566</v>
      </c>
      <c r="P18" s="82" t="s">
        <v>566</v>
      </c>
    </row>
    <row r="19" spans="1:16" ht="15.75" thickBot="1">
      <c r="A19" s="480"/>
      <c r="B19" s="19" t="str">
        <f t="shared" si="0"/>
        <v>Corleone černé mat</v>
      </c>
      <c r="C19" s="21">
        <f t="shared" si="1"/>
        <v>504.7</v>
      </c>
      <c r="D19" s="21">
        <f t="shared" si="1"/>
        <v>161.71</v>
      </c>
      <c r="E19" s="21">
        <v>504.7</v>
      </c>
      <c r="F19" s="21">
        <v>161.71</v>
      </c>
      <c r="G19" s="77">
        <v>13.220011030769232</v>
      </c>
      <c r="H19" s="77">
        <v>5.0516431730769238</v>
      </c>
      <c r="I19" s="77">
        <v>75.384615384615387</v>
      </c>
      <c r="J19" s="77">
        <v>24.153846153846153</v>
      </c>
      <c r="K19" s="78">
        <v>5326.0869565217399</v>
      </c>
      <c r="L19" s="78">
        <v>1706.5217391304348</v>
      </c>
      <c r="M19" s="81" t="s">
        <v>960</v>
      </c>
      <c r="N19" s="81" t="s">
        <v>961</v>
      </c>
      <c r="O19" s="75" t="s">
        <v>1263</v>
      </c>
      <c r="P19" s="82" t="s">
        <v>962</v>
      </c>
    </row>
    <row r="20" spans="1:16" ht="15.75" thickBot="1">
      <c r="A20" s="480"/>
      <c r="B20" s="19" t="str">
        <f t="shared" si="0"/>
        <v>Corleone champagne</v>
      </c>
      <c r="C20" s="21">
        <f t="shared" si="1"/>
        <v>504.7</v>
      </c>
      <c r="D20" s="21">
        <f t="shared" si="1"/>
        <v>161.71</v>
      </c>
      <c r="E20" s="21">
        <v>504.7</v>
      </c>
      <c r="F20" s="21">
        <v>161.71</v>
      </c>
      <c r="G20" s="77">
        <v>13.044141846153849</v>
      </c>
      <c r="H20" s="77">
        <v>5.0516431730769238</v>
      </c>
      <c r="I20" s="77">
        <v>75.384615384615387</v>
      </c>
      <c r="J20" s="77">
        <v>24.153846153846153</v>
      </c>
      <c r="K20" s="78">
        <v>5326.0869565217399</v>
      </c>
      <c r="L20" s="78">
        <v>1706.5217391304348</v>
      </c>
      <c r="M20" s="81" t="s">
        <v>567</v>
      </c>
      <c r="N20" s="81" t="s">
        <v>567</v>
      </c>
      <c r="O20" s="75" t="s">
        <v>1264</v>
      </c>
      <c r="P20" s="82" t="s">
        <v>568</v>
      </c>
    </row>
    <row r="21" spans="1:16" ht="15.75" thickBot="1">
      <c r="A21" s="480"/>
      <c r="B21" s="19" t="str">
        <f t="shared" si="0"/>
        <v>Imola (elox.)</v>
      </c>
      <c r="C21" s="21">
        <f t="shared" si="1"/>
        <v>385.22</v>
      </c>
      <c r="D21" s="21">
        <f t="shared" si="1"/>
        <v>156.56</v>
      </c>
      <c r="E21" s="21">
        <v>385.22</v>
      </c>
      <c r="F21" s="21">
        <v>156.56</v>
      </c>
      <c r="G21" s="77">
        <v>9.5899260346153845</v>
      </c>
      <c r="H21" s="77">
        <v>5.0516431730769238</v>
      </c>
      <c r="I21" s="77">
        <v>57.53846153846154</v>
      </c>
      <c r="J21" s="77">
        <v>23.384615384615383</v>
      </c>
      <c r="K21" s="78">
        <v>4065.2173913043484</v>
      </c>
      <c r="L21" s="78">
        <v>1652.1739130434785</v>
      </c>
      <c r="M21" s="81" t="s">
        <v>569</v>
      </c>
      <c r="N21" s="81" t="s">
        <v>569</v>
      </c>
      <c r="O21" s="75" t="s">
        <v>569</v>
      </c>
      <c r="P21" s="82" t="s">
        <v>569</v>
      </c>
    </row>
    <row r="22" spans="1:16" ht="15.75" thickBot="1">
      <c r="A22" s="480"/>
      <c r="B22" s="19" t="str">
        <f t="shared" si="0"/>
        <v>Imola černá mat</v>
      </c>
      <c r="C22" s="21">
        <f t="shared" si="1"/>
        <v>504.7</v>
      </c>
      <c r="D22" s="21">
        <f t="shared" si="1"/>
        <v>161.71</v>
      </c>
      <c r="E22" s="21">
        <v>504.7</v>
      </c>
      <c r="F22" s="21">
        <v>161.71</v>
      </c>
      <c r="G22" s="77">
        <v>12.9</v>
      </c>
      <c r="H22" s="77">
        <v>5.0516431730769238</v>
      </c>
      <c r="I22" s="77">
        <v>75.384615384615387</v>
      </c>
      <c r="J22" s="77">
        <v>24.153846153846153</v>
      </c>
      <c r="K22" s="78">
        <v>5326.0869565217399</v>
      </c>
      <c r="L22" s="78">
        <v>1706.5217391304348</v>
      </c>
      <c r="M22" s="81" t="s">
        <v>921</v>
      </c>
      <c r="N22" s="81" t="s">
        <v>922</v>
      </c>
      <c r="O22" s="75" t="s">
        <v>1265</v>
      </c>
      <c r="P22" s="82" t="s">
        <v>923</v>
      </c>
    </row>
    <row r="23" spans="1:16" ht="15.75" thickBot="1">
      <c r="A23" s="480"/>
      <c r="B23" s="19" t="str">
        <f t="shared" si="0"/>
        <v>Imola bílá mat</v>
      </c>
      <c r="C23" s="21">
        <f t="shared" si="1"/>
        <v>780.74</v>
      </c>
      <c r="D23" s="21">
        <f t="shared" si="1"/>
        <v>161.71</v>
      </c>
      <c r="E23" s="21">
        <v>780.74</v>
      </c>
      <c r="F23" s="21">
        <v>161.71</v>
      </c>
      <c r="G23" s="77">
        <v>19.96</v>
      </c>
      <c r="H23" s="77">
        <v>5.05</v>
      </c>
      <c r="I23" s="77">
        <v>116.62</v>
      </c>
      <c r="J23" s="77">
        <v>24.15</v>
      </c>
      <c r="K23" s="78">
        <v>8239</v>
      </c>
      <c r="L23" s="78">
        <v>1707</v>
      </c>
      <c r="M23" s="79" t="s">
        <v>957</v>
      </c>
      <c r="N23" s="79" t="s">
        <v>958</v>
      </c>
      <c r="O23" s="75" t="s">
        <v>1266</v>
      </c>
      <c r="P23" s="80" t="s">
        <v>959</v>
      </c>
    </row>
    <row r="24" spans="1:16" ht="15.75" thickBot="1">
      <c r="A24" s="480"/>
      <c r="B24" s="19" t="str">
        <f t="shared" si="0"/>
        <v>Modena (elox.)</v>
      </c>
      <c r="C24" s="21">
        <f t="shared" si="1"/>
        <v>346.08</v>
      </c>
      <c r="D24" s="21">
        <f t="shared" si="1"/>
        <v>150.38</v>
      </c>
      <c r="E24" s="21">
        <v>346.08</v>
      </c>
      <c r="F24" s="21">
        <v>150.38</v>
      </c>
      <c r="G24" s="77">
        <v>9.3020704615384631</v>
      </c>
      <c r="H24" s="77">
        <v>5.0516431730769238</v>
      </c>
      <c r="I24" s="77">
        <v>51.692307692307693</v>
      </c>
      <c r="J24" s="77">
        <v>22.46153846153846</v>
      </c>
      <c r="K24" s="78">
        <v>3652.1739130434789</v>
      </c>
      <c r="L24" s="78">
        <v>1586.9565217391307</v>
      </c>
      <c r="M24" s="81" t="s">
        <v>570</v>
      </c>
      <c r="N24" s="81" t="s">
        <v>570</v>
      </c>
      <c r="O24" s="75" t="s">
        <v>570</v>
      </c>
      <c r="P24" s="82" t="s">
        <v>570</v>
      </c>
    </row>
    <row r="25" spans="1:16" ht="15.75" thickBot="1">
      <c r="A25" s="480"/>
      <c r="B25" s="20" t="str">
        <f t="shared" si="0"/>
        <v>Modena černá mat</v>
      </c>
      <c r="C25" s="21">
        <f t="shared" si="1"/>
        <v>402.73</v>
      </c>
      <c r="D25" s="21">
        <f t="shared" si="1"/>
        <v>150.38</v>
      </c>
      <c r="E25" s="21">
        <v>402.73</v>
      </c>
      <c r="F25" s="21">
        <v>150.38</v>
      </c>
      <c r="G25" s="77">
        <v>11.755660061538462</v>
      </c>
      <c r="H25" s="77">
        <v>5.0516431730769238</v>
      </c>
      <c r="I25" s="77">
        <v>60.153846153846153</v>
      </c>
      <c r="J25" s="77">
        <v>22.46153846153846</v>
      </c>
      <c r="K25" s="78">
        <v>4250</v>
      </c>
      <c r="L25" s="78">
        <v>1586.9565217391307</v>
      </c>
      <c r="M25" s="81" t="s">
        <v>931</v>
      </c>
      <c r="N25" s="81" t="s">
        <v>932</v>
      </c>
      <c r="O25" s="75" t="s">
        <v>1267</v>
      </c>
      <c r="P25" s="82" t="s">
        <v>933</v>
      </c>
    </row>
    <row r="26" spans="1:16" ht="15.75" thickBot="1">
      <c r="A26" s="480"/>
      <c r="B26" s="20" t="str">
        <f t="shared" si="0"/>
        <v>Modena černá lesk</v>
      </c>
      <c r="C26" s="21">
        <f t="shared" si="1"/>
        <v>709.67000000000007</v>
      </c>
      <c r="D26" s="21">
        <f t="shared" si="1"/>
        <v>161.71</v>
      </c>
      <c r="E26" s="21">
        <v>709.67000000000007</v>
      </c>
      <c r="F26" s="21">
        <v>161.71</v>
      </c>
      <c r="G26" s="77">
        <v>20.72</v>
      </c>
      <c r="H26" s="77">
        <v>5.43</v>
      </c>
      <c r="I26" s="77">
        <v>106</v>
      </c>
      <c r="J26" s="77">
        <v>24.15</v>
      </c>
      <c r="K26" s="78">
        <v>7489.13</v>
      </c>
      <c r="L26" s="78">
        <v>1706.57</v>
      </c>
      <c r="M26" s="81" t="s">
        <v>934</v>
      </c>
      <c r="N26" s="81" t="s">
        <v>935</v>
      </c>
      <c r="O26" s="75" t="s">
        <v>936</v>
      </c>
      <c r="P26" s="82" t="s">
        <v>937</v>
      </c>
    </row>
    <row r="27" spans="1:16" ht="15.75" thickBot="1">
      <c r="A27" s="480"/>
      <c r="B27" s="20" t="str">
        <f t="shared" si="0"/>
        <v>Modena černá broušená</v>
      </c>
      <c r="C27" s="21">
        <f t="shared" si="1"/>
        <v>504.7</v>
      </c>
      <c r="D27" s="21">
        <f t="shared" si="1"/>
        <v>150.38</v>
      </c>
      <c r="E27" s="21">
        <v>504.7</v>
      </c>
      <c r="F27" s="21">
        <v>150.38</v>
      </c>
      <c r="G27" s="77">
        <v>11.635247884615385</v>
      </c>
      <c r="H27" s="77">
        <v>5.0516431730769238</v>
      </c>
      <c r="I27" s="77">
        <v>75.384615384615387</v>
      </c>
      <c r="J27" s="77">
        <v>22.46153846153846</v>
      </c>
      <c r="K27" s="78">
        <v>5326.0869565217399</v>
      </c>
      <c r="L27" s="78">
        <v>1586.9565217391307</v>
      </c>
      <c r="M27" s="79" t="s">
        <v>362</v>
      </c>
      <c r="N27" s="79" t="s">
        <v>363</v>
      </c>
      <c r="O27" s="75" t="s">
        <v>364</v>
      </c>
      <c r="P27" s="80" t="s">
        <v>365</v>
      </c>
    </row>
    <row r="28" spans="1:16" ht="15.75" thickBot="1">
      <c r="A28" s="480"/>
      <c r="B28" s="20" t="str">
        <f t="shared" si="0"/>
        <v>Modena tmavá nerez br. (inox lija)</v>
      </c>
      <c r="C28" s="21">
        <f t="shared" si="1"/>
        <v>508.82</v>
      </c>
      <c r="D28" s="21">
        <f t="shared" si="1"/>
        <v>150.38</v>
      </c>
      <c r="E28" s="21">
        <v>508.82</v>
      </c>
      <c r="F28" s="21">
        <v>150.38</v>
      </c>
      <c r="G28" s="77">
        <v>11.635247884615385</v>
      </c>
      <c r="H28" s="77">
        <v>5.0516431730769238</v>
      </c>
      <c r="I28" s="77">
        <v>76</v>
      </c>
      <c r="J28" s="77">
        <v>22.46153846153846</v>
      </c>
      <c r="K28" s="78">
        <v>5369.5652173913049</v>
      </c>
      <c r="L28" s="78">
        <v>1586.9565217391307</v>
      </c>
      <c r="M28" s="79" t="s">
        <v>840</v>
      </c>
      <c r="N28" s="79" t="s">
        <v>841</v>
      </c>
      <c r="O28" s="75" t="s">
        <v>1268</v>
      </c>
      <c r="P28" s="80" t="s">
        <v>361</v>
      </c>
    </row>
    <row r="29" spans="1:16" ht="15.75" thickBot="1">
      <c r="A29" s="480"/>
      <c r="B29" s="19" t="str">
        <f t="shared" si="0"/>
        <v>Palio (elox.)</v>
      </c>
      <c r="C29" s="21">
        <f t="shared" si="1"/>
        <v>380.07</v>
      </c>
      <c r="D29" s="21">
        <f t="shared" si="1"/>
        <v>145.22999999999999</v>
      </c>
      <c r="E29" s="21">
        <v>380.07</v>
      </c>
      <c r="F29" s="21">
        <v>145.22999999999999</v>
      </c>
      <c r="G29" s="77">
        <v>10.319548250000002</v>
      </c>
      <c r="H29" s="77">
        <v>4.6456733653846154</v>
      </c>
      <c r="I29" s="77">
        <v>56.769230769230766</v>
      </c>
      <c r="J29" s="77">
        <v>21.692307692307693</v>
      </c>
      <c r="K29" s="78">
        <v>4010.8695652173915</v>
      </c>
      <c r="L29" s="78">
        <v>1532.608695652174</v>
      </c>
      <c r="M29" s="81" t="s">
        <v>571</v>
      </c>
      <c r="N29" s="79" t="s">
        <v>571</v>
      </c>
      <c r="O29" s="75" t="s">
        <v>571</v>
      </c>
      <c r="P29" s="80" t="s">
        <v>571</v>
      </c>
    </row>
    <row r="30" spans="1:16" ht="15.75" thickBot="1">
      <c r="A30" s="480"/>
      <c r="B30" s="19" t="str">
        <f t="shared" si="0"/>
        <v>Palio černá mat</v>
      </c>
      <c r="C30" s="21">
        <f t="shared" si="1"/>
        <v>380.07</v>
      </c>
      <c r="D30" s="21">
        <f t="shared" si="1"/>
        <v>145.22999999999999</v>
      </c>
      <c r="E30" s="21">
        <v>380.07</v>
      </c>
      <c r="F30" s="21">
        <v>145.22999999999999</v>
      </c>
      <c r="G30" s="77">
        <v>10.319548250000002</v>
      </c>
      <c r="H30" s="77">
        <v>4.6456733653846154</v>
      </c>
      <c r="I30" s="77">
        <v>56.769230769230766</v>
      </c>
      <c r="J30" s="77">
        <v>21.692307692307693</v>
      </c>
      <c r="K30" s="78">
        <v>4010.8695652173915</v>
      </c>
      <c r="L30" s="78">
        <v>1532.608695652174</v>
      </c>
      <c r="M30" s="81" t="s">
        <v>1037</v>
      </c>
      <c r="N30" s="79" t="s">
        <v>1089</v>
      </c>
      <c r="O30" s="75" t="s">
        <v>1269</v>
      </c>
      <c r="P30" s="80" t="s">
        <v>1090</v>
      </c>
    </row>
    <row r="31" spans="1:16" ht="15.75" thickBot="1">
      <c r="A31" s="480"/>
      <c r="B31" s="19" t="str">
        <f t="shared" si="0"/>
        <v>Pisa (elox.)</v>
      </c>
      <c r="C31" s="21">
        <f t="shared" si="1"/>
        <v>370.8</v>
      </c>
      <c r="D31" s="21">
        <f t="shared" si="1"/>
        <v>161.71</v>
      </c>
      <c r="E31" s="21">
        <v>370.8</v>
      </c>
      <c r="F31" s="21">
        <v>161.71</v>
      </c>
      <c r="G31" s="77">
        <v>9.3470080000000024</v>
      </c>
      <c r="H31" s="77">
        <v>5.1473907692307694</v>
      </c>
      <c r="I31" s="77">
        <v>55.384615384615387</v>
      </c>
      <c r="J31" s="77">
        <v>24.153846153846153</v>
      </c>
      <c r="K31" s="78">
        <v>3913.0434782608695</v>
      </c>
      <c r="L31" s="78">
        <v>1706.5217391304348</v>
      </c>
      <c r="M31" s="81" t="s">
        <v>572</v>
      </c>
      <c r="N31" s="79" t="s">
        <v>572</v>
      </c>
      <c r="O31" s="75" t="s">
        <v>572</v>
      </c>
      <c r="P31" s="80" t="s">
        <v>572</v>
      </c>
    </row>
    <row r="32" spans="1:16" ht="15.75" thickBot="1">
      <c r="A32" s="480"/>
      <c r="B32" s="19" t="str">
        <f t="shared" si="0"/>
        <v>Pisa černá mat</v>
      </c>
      <c r="C32" s="21">
        <f t="shared" si="1"/>
        <v>469.68</v>
      </c>
      <c r="D32" s="21">
        <f t="shared" si="1"/>
        <v>161.71</v>
      </c>
      <c r="E32" s="21">
        <v>469.68</v>
      </c>
      <c r="F32" s="21">
        <v>161.71</v>
      </c>
      <c r="G32" s="77">
        <v>11.650720696153847</v>
      </c>
      <c r="H32" s="77">
        <v>5.1473907692307694</v>
      </c>
      <c r="I32" s="77">
        <v>70.15384615384616</v>
      </c>
      <c r="J32" s="77">
        <v>24.153846153846153</v>
      </c>
      <c r="K32" s="78">
        <v>4956.521739130435</v>
      </c>
      <c r="L32" s="78">
        <v>1706.5217391304348</v>
      </c>
      <c r="M32" s="81" t="s">
        <v>924</v>
      </c>
      <c r="N32" s="81" t="s">
        <v>925</v>
      </c>
      <c r="O32" s="75" t="s">
        <v>1270</v>
      </c>
      <c r="P32" s="82" t="s">
        <v>926</v>
      </c>
    </row>
    <row r="33" spans="1:16" ht="15.75" thickBot="1">
      <c r="A33" s="480"/>
      <c r="B33" s="19" t="str">
        <f t="shared" si="0"/>
        <v>Pisa černá lesk</v>
      </c>
      <c r="C33" s="21">
        <f t="shared" si="1"/>
        <v>709.67000000000007</v>
      </c>
      <c r="D33" s="21">
        <f t="shared" si="1"/>
        <v>161.71</v>
      </c>
      <c r="E33" s="21">
        <v>709.67000000000007</v>
      </c>
      <c r="F33" s="21">
        <v>161.71</v>
      </c>
      <c r="G33" s="77">
        <v>20.72</v>
      </c>
      <c r="H33" s="77">
        <v>5.15</v>
      </c>
      <c r="I33" s="77">
        <v>106</v>
      </c>
      <c r="J33" s="77">
        <v>24.15</v>
      </c>
      <c r="K33" s="78">
        <v>7489</v>
      </c>
      <c r="L33" s="78">
        <v>1707</v>
      </c>
      <c r="M33" s="81" t="s">
        <v>927</v>
      </c>
      <c r="N33" s="81" t="s">
        <v>928</v>
      </c>
      <c r="O33" s="75" t="s">
        <v>929</v>
      </c>
      <c r="P33" s="82" t="s">
        <v>930</v>
      </c>
    </row>
    <row r="34" spans="1:16" ht="15.75" thickBot="1">
      <c r="A34" s="480"/>
      <c r="B34" s="19" t="str">
        <f>IF($D$1=1,M34,IF($D$1=2,N34,IF($D$1=3,O34,IF($D$1=4,P34,0))))</f>
        <v>Ravena (elox.)</v>
      </c>
      <c r="C34" s="21">
        <f t="shared" si="1"/>
        <v>278.10000000000002</v>
      </c>
      <c r="D34" s="21">
        <f t="shared" si="1"/>
        <v>112.27</v>
      </c>
      <c r="E34" s="21">
        <v>278.10000000000002</v>
      </c>
      <c r="F34" s="21">
        <v>112.27</v>
      </c>
      <c r="G34" s="77">
        <v>8.5713248076923083</v>
      </c>
      <c r="H34" s="77">
        <v>3.4277639423076924</v>
      </c>
      <c r="I34" s="77">
        <v>41.53846153846154</v>
      </c>
      <c r="J34" s="77">
        <v>16.76923076923077</v>
      </c>
      <c r="K34" s="78">
        <v>2934.7826086956525</v>
      </c>
      <c r="L34" s="78">
        <v>1184.7826086956522</v>
      </c>
      <c r="M34" s="81" t="s">
        <v>842</v>
      </c>
      <c r="N34" s="81" t="s">
        <v>573</v>
      </c>
      <c r="O34" s="75" t="s">
        <v>573</v>
      </c>
      <c r="P34" s="82" t="s">
        <v>573</v>
      </c>
    </row>
    <row r="35" spans="1:16" ht="15.75" thickBot="1">
      <c r="A35" s="480"/>
      <c r="B35" s="19" t="str">
        <f>IF($D$1=1,M35,IF($D$1=2,N35,IF($D$1=3,O35,IF($D$1=4,P35,0))))</f>
        <v>Siena (elox.)</v>
      </c>
      <c r="C35" s="21">
        <f t="shared" si="1"/>
        <v>380.07</v>
      </c>
      <c r="D35" s="21">
        <f t="shared" si="1"/>
        <v>145.22999999999999</v>
      </c>
      <c r="E35" s="21">
        <v>380.07</v>
      </c>
      <c r="F35" s="21">
        <v>145.22999999999999</v>
      </c>
      <c r="G35" s="77">
        <v>10.319548250000002</v>
      </c>
      <c r="H35" s="77">
        <v>4.6456733653846154</v>
      </c>
      <c r="I35" s="77">
        <v>56.769230769230766</v>
      </c>
      <c r="J35" s="77">
        <v>21.692307692307693</v>
      </c>
      <c r="K35" s="78">
        <v>4010.8695652173915</v>
      </c>
      <c r="L35" s="78">
        <v>1532.608695652174</v>
      </c>
      <c r="M35" s="81" t="s">
        <v>574</v>
      </c>
      <c r="N35" s="81" t="s">
        <v>574</v>
      </c>
      <c r="O35" s="75" t="s">
        <v>574</v>
      </c>
      <c r="P35" s="82" t="s">
        <v>574</v>
      </c>
    </row>
    <row r="36" spans="1:16" ht="15.75" thickBot="1">
      <c r="A36" s="480"/>
      <c r="B36" s="19" t="str">
        <f>IF($D$1=1,M36,IF($D$1=2,N36,IF($D$1=3,O36,IF($D$1=4,P36,0))))</f>
        <v>Siena černá mat</v>
      </c>
      <c r="C36" s="21">
        <f t="shared" si="1"/>
        <v>380.07</v>
      </c>
      <c r="D36" s="21">
        <f t="shared" si="1"/>
        <v>145.22999999999999</v>
      </c>
      <c r="E36" s="21">
        <v>380.07</v>
      </c>
      <c r="F36" s="21">
        <v>145.22999999999999</v>
      </c>
      <c r="G36" s="77">
        <v>10.319548250000002</v>
      </c>
      <c r="H36" s="77">
        <v>4.6456733653846154</v>
      </c>
      <c r="I36" s="77">
        <v>56.769230769230766</v>
      </c>
      <c r="J36" s="77">
        <v>21.692307692307693</v>
      </c>
      <c r="K36" s="78">
        <v>4010.8695652173915</v>
      </c>
      <c r="L36" s="78">
        <v>1532.608695652174</v>
      </c>
      <c r="M36" s="81" t="s">
        <v>1038</v>
      </c>
      <c r="N36" s="81" t="s">
        <v>1091</v>
      </c>
      <c r="O36" s="75" t="s">
        <v>1271</v>
      </c>
      <c r="P36" s="82" t="s">
        <v>1092</v>
      </c>
    </row>
    <row r="37" spans="1:16" ht="15.75" thickBot="1">
      <c r="A37" s="480"/>
      <c r="B37" s="19" t="str">
        <f t="shared" si="0"/>
        <v>Verona (elox.)</v>
      </c>
      <c r="C37" s="21">
        <f t="shared" si="1"/>
        <v>257.5</v>
      </c>
      <c r="D37" s="21">
        <f t="shared" si="1"/>
        <v>92.7</v>
      </c>
      <c r="E37" s="21">
        <v>257.5</v>
      </c>
      <c r="F37" s="21">
        <v>92.7</v>
      </c>
      <c r="G37" s="77">
        <v>6.2856381923076921</v>
      </c>
      <c r="H37" s="77">
        <v>3.4277639423076924</v>
      </c>
      <c r="I37" s="77">
        <v>38.46153846153846</v>
      </c>
      <c r="J37" s="77">
        <v>13.846153846153847</v>
      </c>
      <c r="K37" s="78">
        <v>2717.391304347826</v>
      </c>
      <c r="L37" s="78">
        <v>978.26086956521738</v>
      </c>
      <c r="M37" s="81" t="s">
        <v>575</v>
      </c>
      <c r="N37" s="81" t="s">
        <v>575</v>
      </c>
      <c r="O37" s="75" t="s">
        <v>575</v>
      </c>
      <c r="P37" s="82" t="s">
        <v>575</v>
      </c>
    </row>
    <row r="38" spans="1:16" ht="15.75" thickBot="1">
      <c r="A38" s="480"/>
      <c r="B38" s="19" t="str">
        <f>IF($D$1=1,M38,IF($D$1=2,N38,IF($D$1=3,O38,IF($D$1=4,P38,0))))</f>
        <v>Verona broušený hliník</v>
      </c>
      <c r="C38" s="21">
        <f t="shared" si="1"/>
        <v>447.02000000000004</v>
      </c>
      <c r="D38" s="21">
        <f t="shared" si="1"/>
        <v>112.27</v>
      </c>
      <c r="E38" s="21">
        <v>447.02000000000004</v>
      </c>
      <c r="F38" s="21">
        <v>112.27</v>
      </c>
      <c r="G38" s="77">
        <v>9.485395192307692</v>
      </c>
      <c r="H38" s="77">
        <v>3.4277639423076924</v>
      </c>
      <c r="I38" s="77">
        <v>66.769230769230774</v>
      </c>
      <c r="J38" s="77">
        <v>16.76923076923077</v>
      </c>
      <c r="K38" s="78">
        <v>4717.3913043478269</v>
      </c>
      <c r="L38" s="78">
        <v>1184.7826086956522</v>
      </c>
      <c r="M38" s="81" t="s">
        <v>843</v>
      </c>
      <c r="N38" s="81" t="s">
        <v>372</v>
      </c>
      <c r="O38" s="75" t="s">
        <v>1272</v>
      </c>
      <c r="P38" s="82" t="s">
        <v>373</v>
      </c>
    </row>
    <row r="39" spans="1:16" ht="15.75" thickBot="1">
      <c r="A39" s="480"/>
      <c r="B39" s="19" t="str">
        <f>IF($D$1=1,M39,IF($D$1=2,N39,IF($D$1=3,O39,IF($D$1=4,P39,0))))</f>
        <v>Verona černá lesk</v>
      </c>
      <c r="C39" s="21">
        <f t="shared" si="1"/>
        <v>373.89</v>
      </c>
      <c r="D39" s="21">
        <f t="shared" si="1"/>
        <v>112.27</v>
      </c>
      <c r="E39" s="21">
        <v>373.89</v>
      </c>
      <c r="F39" s="21">
        <v>112.27</v>
      </c>
      <c r="G39" s="77">
        <v>8.7122652692307696</v>
      </c>
      <c r="H39" s="77">
        <v>3.4277639423076924</v>
      </c>
      <c r="I39" s="77">
        <v>55.846153846153847</v>
      </c>
      <c r="J39" s="77">
        <v>16.76923076923077</v>
      </c>
      <c r="K39" s="78">
        <v>3945.652173913044</v>
      </c>
      <c r="L39" s="78">
        <v>1184.7826086956522</v>
      </c>
      <c r="M39" s="81" t="s">
        <v>368</v>
      </c>
      <c r="N39" s="81" t="s">
        <v>369</v>
      </c>
      <c r="O39" s="75" t="s">
        <v>370</v>
      </c>
      <c r="P39" s="82" t="s">
        <v>371</v>
      </c>
    </row>
    <row r="40" spans="1:16" ht="15.75" thickBot="1">
      <c r="A40" s="480"/>
      <c r="B40" s="19" t="str">
        <f>IF($D$1=1,M40,IF($D$1=2,N40,IF($D$1=3,O40,IF($D$1=4,P40,0))))</f>
        <v>Verona černá mat</v>
      </c>
      <c r="C40" s="21">
        <f t="shared" si="1"/>
        <v>373.89</v>
      </c>
      <c r="D40" s="21">
        <f t="shared" si="1"/>
        <v>112.27</v>
      </c>
      <c r="E40" s="21">
        <v>373.89</v>
      </c>
      <c r="F40" s="21">
        <v>112.27</v>
      </c>
      <c r="G40" s="77">
        <v>8.7122652692307696</v>
      </c>
      <c r="H40" s="77">
        <v>3.4277639423076924</v>
      </c>
      <c r="I40" s="77">
        <v>55.846153846153847</v>
      </c>
      <c r="J40" s="77">
        <v>16.76923076923077</v>
      </c>
      <c r="K40" s="78">
        <v>3945.652173913044</v>
      </c>
      <c r="L40" s="78">
        <v>1184.7826086956522</v>
      </c>
      <c r="M40" s="81" t="s">
        <v>911</v>
      </c>
      <c r="N40" s="81" t="s">
        <v>912</v>
      </c>
      <c r="O40" s="75" t="s">
        <v>1273</v>
      </c>
      <c r="P40" s="82" t="s">
        <v>913</v>
      </c>
    </row>
    <row r="41" spans="1:16" ht="15.75" thickBot="1">
      <c r="A41" s="480"/>
      <c r="B41" s="20" t="str">
        <f t="shared" si="0"/>
        <v>Verona hnědá</v>
      </c>
      <c r="C41" s="21">
        <f t="shared" si="1"/>
        <v>373.89</v>
      </c>
      <c r="D41" s="21">
        <f t="shared" si="1"/>
        <v>112.27</v>
      </c>
      <c r="E41" s="21">
        <v>373.89</v>
      </c>
      <c r="F41" s="21">
        <v>112.27</v>
      </c>
      <c r="G41" s="77">
        <v>8.7122652692307696</v>
      </c>
      <c r="H41" s="77">
        <v>3.4277639423076924</v>
      </c>
      <c r="I41" s="77">
        <v>55.846153846153847</v>
      </c>
      <c r="J41" s="77">
        <v>16.76923076923077</v>
      </c>
      <c r="K41" s="78">
        <v>3945.652173913044</v>
      </c>
      <c r="L41" s="78">
        <v>1184.7826086956522</v>
      </c>
      <c r="M41" s="79" t="s">
        <v>844</v>
      </c>
      <c r="N41" s="79" t="s">
        <v>844</v>
      </c>
      <c r="O41" s="75" t="s">
        <v>845</v>
      </c>
      <c r="P41" s="80" t="s">
        <v>846</v>
      </c>
    </row>
    <row r="42" spans="1:16" ht="15.75" thickBot="1">
      <c r="A42" s="480"/>
      <c r="B42" s="20" t="str">
        <f t="shared" si="0"/>
        <v>Verona champagne</v>
      </c>
      <c r="C42" s="21">
        <f t="shared" si="1"/>
        <v>346.08</v>
      </c>
      <c r="D42" s="21">
        <f t="shared" si="1"/>
        <v>112.27</v>
      </c>
      <c r="E42" s="21">
        <v>346.08</v>
      </c>
      <c r="F42" s="21">
        <v>112.27</v>
      </c>
      <c r="G42" s="77">
        <v>8.0915655192307696</v>
      </c>
      <c r="H42" s="77">
        <v>3.4277639423076924</v>
      </c>
      <c r="I42" s="77">
        <v>51.692307692307693</v>
      </c>
      <c r="J42" s="77">
        <v>16.76923076923077</v>
      </c>
      <c r="K42" s="78">
        <v>3652.1739130434789</v>
      </c>
      <c r="L42" s="78">
        <v>1184.7826086956522</v>
      </c>
      <c r="M42" s="79" t="s">
        <v>366</v>
      </c>
      <c r="N42" s="79" t="s">
        <v>366</v>
      </c>
      <c r="O42" s="75" t="s">
        <v>1274</v>
      </c>
      <c r="P42" s="80" t="s">
        <v>367</v>
      </c>
    </row>
    <row r="43" spans="1:16" ht="15.75" thickBot="1">
      <c r="A43" s="480"/>
      <c r="B43" s="19" t="str">
        <f t="shared" si="0"/>
        <v>Verona tmavá nerez broušená</v>
      </c>
      <c r="C43" s="21">
        <f t="shared" si="1"/>
        <v>458.35</v>
      </c>
      <c r="D43" s="21">
        <f t="shared" si="1"/>
        <v>112.27</v>
      </c>
      <c r="E43" s="21">
        <v>458.35</v>
      </c>
      <c r="F43" s="21">
        <v>112.27</v>
      </c>
      <c r="G43" s="77">
        <v>9.7560417307692315</v>
      </c>
      <c r="H43" s="77">
        <v>3.4277639423076924</v>
      </c>
      <c r="I43" s="77">
        <v>68.461538461538467</v>
      </c>
      <c r="J43" s="77">
        <v>16.76923076923077</v>
      </c>
      <c r="K43" s="78">
        <v>4836.95652173913</v>
      </c>
      <c r="L43" s="78">
        <v>1184.7826086956522</v>
      </c>
      <c r="M43" s="81" t="s">
        <v>847</v>
      </c>
      <c r="N43" s="81" t="s">
        <v>374</v>
      </c>
      <c r="O43" s="75" t="s">
        <v>1275</v>
      </c>
      <c r="P43" s="82" t="s">
        <v>375</v>
      </c>
    </row>
    <row r="44" spans="1:16" ht="15.75" thickBot="1">
      <c r="A44" s="480"/>
      <c r="B44" s="19" t="str">
        <f t="shared" si="0"/>
        <v>Verona světlá nerez (Acier grata)</v>
      </c>
      <c r="C44" s="21">
        <f t="shared" si="1"/>
        <v>458.35</v>
      </c>
      <c r="D44" s="21">
        <f t="shared" si="1"/>
        <v>112.27</v>
      </c>
      <c r="E44" s="21">
        <v>458.35</v>
      </c>
      <c r="F44" s="21">
        <v>112.27</v>
      </c>
      <c r="G44" s="77">
        <v>9.4649690384615397</v>
      </c>
      <c r="H44" s="77">
        <v>3.4277639423076924</v>
      </c>
      <c r="I44" s="77">
        <v>68.461538461538467</v>
      </c>
      <c r="J44" s="77">
        <v>16.76923076923077</v>
      </c>
      <c r="K44" s="78">
        <v>4836.95652173913</v>
      </c>
      <c r="L44" s="78">
        <v>1184.7826086956522</v>
      </c>
      <c r="M44" s="81" t="s">
        <v>848</v>
      </c>
      <c r="N44" s="81" t="s">
        <v>849</v>
      </c>
      <c r="O44" s="75" t="s">
        <v>1276</v>
      </c>
      <c r="P44" s="82" t="s">
        <v>850</v>
      </c>
    </row>
    <row r="45" spans="1:16" ht="15.75" thickBot="1">
      <c r="A45" s="480"/>
      <c r="B45" s="19" t="str">
        <f t="shared" si="0"/>
        <v>Vivaro (elox.)</v>
      </c>
      <c r="C45" s="21">
        <f t="shared" si="1"/>
        <v>373.89</v>
      </c>
      <c r="D45" s="21">
        <f t="shared" si="1"/>
        <v>156.56</v>
      </c>
      <c r="E45" s="21">
        <v>373.89</v>
      </c>
      <c r="F45" s="21">
        <v>156.56</v>
      </c>
      <c r="G45" s="77">
        <v>10.235647823076922</v>
      </c>
      <c r="H45" s="77">
        <v>5.0516431730769238</v>
      </c>
      <c r="I45" s="77">
        <v>55.846153846153847</v>
      </c>
      <c r="J45" s="77">
        <v>23.384615384615383</v>
      </c>
      <c r="K45" s="78">
        <v>3945.652173913044</v>
      </c>
      <c r="L45" s="78">
        <v>1652.1739130434785</v>
      </c>
      <c r="M45" s="81" t="s">
        <v>576</v>
      </c>
      <c r="N45" s="81" t="s">
        <v>576</v>
      </c>
      <c r="O45" s="75" t="s">
        <v>576</v>
      </c>
      <c r="P45" s="82" t="s">
        <v>576</v>
      </c>
    </row>
    <row r="46" spans="1:16" ht="15.75" thickBot="1">
      <c r="A46" s="480"/>
      <c r="B46" s="19" t="str">
        <f t="shared" si="0"/>
        <v>Vivaro černá mat</v>
      </c>
      <c r="C46" s="21">
        <f t="shared" si="1"/>
        <v>473.8</v>
      </c>
      <c r="D46" s="21">
        <f t="shared" si="1"/>
        <v>156.56</v>
      </c>
      <c r="E46" s="21">
        <v>473.8</v>
      </c>
      <c r="F46" s="21">
        <v>156.56</v>
      </c>
      <c r="G46" s="77">
        <v>14.810238173076923</v>
      </c>
      <c r="H46" s="77">
        <v>5.0516431730769238</v>
      </c>
      <c r="I46" s="77">
        <v>70.769230769230774</v>
      </c>
      <c r="J46" s="77">
        <v>23.384615384615383</v>
      </c>
      <c r="K46" s="78">
        <v>5000.0000000000009</v>
      </c>
      <c r="L46" s="78">
        <v>1652.1739130434785</v>
      </c>
      <c r="M46" s="81" t="s">
        <v>918</v>
      </c>
      <c r="N46" s="81" t="s">
        <v>919</v>
      </c>
      <c r="O46" s="75" t="s">
        <v>1277</v>
      </c>
      <c r="P46" s="82" t="s">
        <v>920</v>
      </c>
    </row>
    <row r="47" spans="1:16" ht="15.75" thickBot="1">
      <c r="A47" s="480"/>
      <c r="B47" s="19" t="str">
        <f t="shared" si="0"/>
        <v>Vivaro champagne</v>
      </c>
      <c r="C47" s="21">
        <f t="shared" ref="C47:D55" si="2">IF($D$1=1,E47,IF($D$1=2,G47,IF($D$1=3,I47,IF($D$1=4,K47,0))))</f>
        <v>473.8</v>
      </c>
      <c r="D47" s="21">
        <f t="shared" si="2"/>
        <v>156.56</v>
      </c>
      <c r="E47" s="21">
        <v>473.8</v>
      </c>
      <c r="F47" s="21">
        <v>156.56</v>
      </c>
      <c r="G47" s="77">
        <v>14.810238173076923</v>
      </c>
      <c r="H47" s="77">
        <v>5.0516431730769238</v>
      </c>
      <c r="I47" s="77">
        <v>70.769230769230774</v>
      </c>
      <c r="J47" s="77">
        <v>23.384615384615383</v>
      </c>
      <c r="K47" s="78">
        <v>5000.0000000000009</v>
      </c>
      <c r="L47" s="78">
        <v>1652.1739130434785</v>
      </c>
      <c r="M47" t="s">
        <v>1039</v>
      </c>
      <c r="N47" s="79" t="s">
        <v>1039</v>
      </c>
      <c r="O47" s="75" t="s">
        <v>1278</v>
      </c>
      <c r="P47" s="80" t="s">
        <v>1093</v>
      </c>
    </row>
    <row r="48" spans="1:16" ht="15.75" thickBot="1">
      <c r="A48" s="480"/>
      <c r="B48" s="19" t="str">
        <f>IF($D$1=1,M48,IF($D$1=2,N48,IF($D$1=3,O48,IF($D$1=4,P48,0))))</f>
        <v>Vivaro tmavá nerez br. (inox lija)</v>
      </c>
      <c r="C48" s="21">
        <f t="shared" si="2"/>
        <v>525.30000000000007</v>
      </c>
      <c r="D48" s="21">
        <f t="shared" si="2"/>
        <v>156.56</v>
      </c>
      <c r="E48" s="21">
        <v>525.30000000000007</v>
      </c>
      <c r="F48" s="21">
        <v>156.56</v>
      </c>
      <c r="G48" s="77">
        <v>13.170784000000003</v>
      </c>
      <c r="H48" s="77">
        <v>5.0516431730769238</v>
      </c>
      <c r="I48" s="77">
        <v>78.461538461538467</v>
      </c>
      <c r="J48" s="77">
        <v>23.384615384615383</v>
      </c>
      <c r="K48" s="78">
        <v>5543.4782608695659</v>
      </c>
      <c r="L48" s="78">
        <v>1652.1739130434785</v>
      </c>
      <c r="M48" s="81" t="s">
        <v>851</v>
      </c>
      <c r="N48" s="81" t="s">
        <v>851</v>
      </c>
      <c r="O48" s="75" t="s">
        <v>1279</v>
      </c>
      <c r="P48" s="82" t="s">
        <v>376</v>
      </c>
    </row>
    <row r="49" spans="1:16" ht="15.75" thickBot="1">
      <c r="A49" s="480"/>
      <c r="B49" s="19" t="str">
        <f>IF($D$1=1,M49,IF($D$1=2,N49,IF($D$1=3,O49,IF($D$1=4,P49,0))))</f>
        <v>Vivaro bílá mat</v>
      </c>
      <c r="C49" s="21">
        <f t="shared" si="2"/>
        <v>473.8</v>
      </c>
      <c r="D49" s="21">
        <f t="shared" si="2"/>
        <v>156.56</v>
      </c>
      <c r="E49" s="21">
        <v>473.8</v>
      </c>
      <c r="F49" s="21">
        <v>156.56</v>
      </c>
      <c r="G49" s="77">
        <v>14.810238173076923</v>
      </c>
      <c r="H49" s="77">
        <v>5.0516431730769238</v>
      </c>
      <c r="I49" s="77">
        <v>70.769230769230774</v>
      </c>
      <c r="J49" s="77">
        <v>23.384615384615383</v>
      </c>
      <c r="K49" s="78">
        <v>5000.0000000000009</v>
      </c>
      <c r="L49" s="78">
        <v>1652.1739130434785</v>
      </c>
      <c r="M49" s="79" t="s">
        <v>951</v>
      </c>
      <c r="N49" s="79" t="s">
        <v>952</v>
      </c>
      <c r="O49" s="75" t="s">
        <v>1280</v>
      </c>
      <c r="P49" s="80" t="s">
        <v>953</v>
      </c>
    </row>
    <row r="50" spans="1:16">
      <c r="A50" s="480"/>
      <c r="B50" s="19" t="str">
        <f>IF($D$1=1,M50,IF($D$1=2,N50,IF($D$1=3,O50,IF($D$1=4,P50,0))))</f>
        <v>Vivaro bílá lesk</v>
      </c>
      <c r="C50" s="21">
        <f t="shared" si="2"/>
        <v>473.8</v>
      </c>
      <c r="D50" s="21">
        <f t="shared" si="2"/>
        <v>156.56</v>
      </c>
      <c r="E50" s="21">
        <v>473.8</v>
      </c>
      <c r="F50" s="21">
        <v>156.56</v>
      </c>
      <c r="G50" s="77">
        <v>14.81</v>
      </c>
      <c r="H50" s="77">
        <v>5.05</v>
      </c>
      <c r="I50" s="77">
        <v>70.77</v>
      </c>
      <c r="J50" s="77">
        <v>23.38</v>
      </c>
      <c r="K50" s="78">
        <v>5000</v>
      </c>
      <c r="L50" s="78">
        <v>1652</v>
      </c>
      <c r="M50" s="79" t="s">
        <v>954</v>
      </c>
      <c r="N50" s="79" t="s">
        <v>955</v>
      </c>
      <c r="O50" s="75" t="s">
        <v>1281</v>
      </c>
      <c r="P50" s="80" t="s">
        <v>956</v>
      </c>
    </row>
    <row r="51" spans="1:16">
      <c r="A51" s="480"/>
      <c r="B51" s="19" t="str">
        <f>IF($D$1=1,M51,IF($D$1=2,N51,IF($D$1=3,O51,IF($D$1=4,P51,0))))</f>
        <v>Varna</v>
      </c>
      <c r="C51" s="21">
        <f t="shared" si="2"/>
        <v>224.52</v>
      </c>
      <c r="D51" s="21">
        <f t="shared" si="2"/>
        <v>112.27</v>
      </c>
      <c r="E51" s="21">
        <v>224.52</v>
      </c>
      <c r="F51" s="21">
        <v>112.27</v>
      </c>
      <c r="G51" s="77">
        <v>8.2899999999999991</v>
      </c>
      <c r="H51" s="77">
        <v>4.1399999999999997</v>
      </c>
      <c r="I51" s="77">
        <v>38.090000000000003</v>
      </c>
      <c r="J51" s="77">
        <v>19.04</v>
      </c>
      <c r="K51" s="78">
        <v>3036.87</v>
      </c>
      <c r="L51" s="78">
        <v>1518.37</v>
      </c>
      <c r="M51" t="s">
        <v>1031</v>
      </c>
      <c r="N51" s="83" t="s">
        <v>1031</v>
      </c>
      <c r="O51" t="s">
        <v>1173</v>
      </c>
      <c r="P51" s="39" t="s">
        <v>1174</v>
      </c>
    </row>
    <row r="52" spans="1:16">
      <c r="A52" s="480"/>
      <c r="B52" s="19" t="str">
        <f>IF($D$1=1,M52,IF($D$1=2,N52,IF($D$1=3,O52,IF($D$1=4,P52,0))))</f>
        <v>Rocca</v>
      </c>
      <c r="C52" s="21">
        <f t="shared" si="2"/>
        <v>208.1</v>
      </c>
      <c r="D52" s="21">
        <f t="shared" si="2"/>
        <v>92.7</v>
      </c>
      <c r="E52" s="21">
        <v>208.1</v>
      </c>
      <c r="F52" s="21">
        <v>92.7</v>
      </c>
      <c r="G52" s="77">
        <v>7.84</v>
      </c>
      <c r="H52" s="77">
        <v>3.49</v>
      </c>
      <c r="I52" s="77">
        <v>35.159999999999997</v>
      </c>
      <c r="J52" s="77">
        <v>15.66</v>
      </c>
      <c r="K52" s="77">
        <v>2805.81</v>
      </c>
      <c r="L52" s="78">
        <v>1249.8699999999999</v>
      </c>
      <c r="M52" t="s">
        <v>377</v>
      </c>
      <c r="N52" t="s">
        <v>377</v>
      </c>
      <c r="O52" t="s">
        <v>377</v>
      </c>
      <c r="P52" t="s">
        <v>377</v>
      </c>
    </row>
    <row r="53" spans="1:16">
      <c r="A53" s="480"/>
      <c r="B53" t="s">
        <v>1140</v>
      </c>
      <c r="C53" s="21">
        <f t="shared" si="2"/>
        <v>394.09</v>
      </c>
      <c r="E53" s="84">
        <v>394.09</v>
      </c>
      <c r="G53" s="85">
        <v>14.54</v>
      </c>
      <c r="I53" s="85">
        <v>66.88</v>
      </c>
      <c r="K53" s="86">
        <v>5327.41</v>
      </c>
      <c r="P53" s="39"/>
    </row>
    <row r="54" spans="1:16">
      <c r="A54" s="480"/>
      <c r="B54" s="19" t="str">
        <f>IF($D$1=1,M54,IF($D$1=2,N54,IF($D$1=3,O54,IF($D$1=4,P54,0))))</f>
        <v>Rocca černá</v>
      </c>
      <c r="C54" s="21">
        <f t="shared" si="2"/>
        <v>362.2122</v>
      </c>
      <c r="D54" s="21">
        <f t="shared" si="2"/>
        <v>156.56</v>
      </c>
      <c r="E54" s="21">
        <v>362.2122</v>
      </c>
      <c r="F54" s="21">
        <v>156.56</v>
      </c>
      <c r="G54" s="77">
        <v>13.3</v>
      </c>
      <c r="H54" s="77">
        <v>5.05</v>
      </c>
      <c r="I54" s="77">
        <v>61.11</v>
      </c>
      <c r="J54" s="77">
        <v>23.38</v>
      </c>
      <c r="K54" s="77">
        <v>4869.3599999999997</v>
      </c>
      <c r="L54" s="78">
        <v>1652</v>
      </c>
      <c r="M54" t="s">
        <v>1175</v>
      </c>
      <c r="N54" s="87" t="s">
        <v>1176</v>
      </c>
      <c r="O54" t="s">
        <v>1177</v>
      </c>
      <c r="P54" s="39" t="s">
        <v>1178</v>
      </c>
    </row>
    <row r="55" spans="1:16">
      <c r="A55" s="480"/>
      <c r="B55" s="49" t="str">
        <f>IF($D$1=1,M55,IF($D$1=2,N55,IF($D$1=3,O55,IF($D$1=4,P55,0))))</f>
        <v>Varna černá</v>
      </c>
      <c r="C55" s="21">
        <f t="shared" si="2"/>
        <v>320.83999999999997</v>
      </c>
      <c r="D55" s="21">
        <f t="shared" si="2"/>
        <v>108</v>
      </c>
      <c r="E55" s="21">
        <v>320.83999999999997</v>
      </c>
      <c r="F55" s="21">
        <v>108</v>
      </c>
      <c r="G55" s="77">
        <v>12.09</v>
      </c>
      <c r="H55" s="77">
        <v>4.07</v>
      </c>
      <c r="I55" s="77">
        <v>54.18</v>
      </c>
      <c r="J55" s="77">
        <v>18.239999999999998</v>
      </c>
      <c r="K55" s="77">
        <v>4326.12</v>
      </c>
      <c r="L55" s="78">
        <v>1456.24</v>
      </c>
      <c r="M55" t="s">
        <v>1179</v>
      </c>
      <c r="N55" s="87" t="s">
        <v>1180</v>
      </c>
      <c r="O55" t="s">
        <v>1181</v>
      </c>
      <c r="P55" s="39" t="s">
        <v>1182</v>
      </c>
    </row>
    <row r="56" spans="1:16" ht="15.75" thickBot="1">
      <c r="A56" s="481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</row>
    <row r="57" spans="1:16">
      <c r="B57" s="88"/>
      <c r="C57" s="89"/>
      <c r="D57" s="89"/>
      <c r="E57" s="89"/>
      <c r="F57" s="89"/>
      <c r="G57" s="90"/>
      <c r="H57" s="90"/>
      <c r="I57" s="90"/>
      <c r="J57" s="90"/>
      <c r="K57" s="91"/>
      <c r="L57" s="91"/>
      <c r="M57" s="87"/>
      <c r="N57" s="87"/>
      <c r="O57" s="92"/>
      <c r="P57" s="87"/>
    </row>
    <row r="58" spans="1:16" ht="15.75" thickBot="1">
      <c r="B58" s="88"/>
      <c r="C58" s="89" t="s">
        <v>1134</v>
      </c>
      <c r="D58" s="89" t="s">
        <v>1135</v>
      </c>
      <c r="E58" s="89"/>
      <c r="F58" s="89"/>
      <c r="G58" s="90"/>
      <c r="H58" s="90"/>
      <c r="I58" s="90"/>
      <c r="J58" s="90"/>
      <c r="K58" s="91"/>
      <c r="L58" s="91"/>
      <c r="M58" s="87"/>
      <c r="N58" s="87"/>
      <c r="O58" s="92"/>
      <c r="P58" s="87"/>
    </row>
    <row r="59" spans="1:16">
      <c r="A59" s="472" t="s">
        <v>1136</v>
      </c>
      <c r="B59" s="58" t="str">
        <f t="shared" ref="B59:B68" si="3">IF($D$1=1,M59,IF($D$1=2,N59,IF($D$1=3,O59,IF($D$1=4,P59,0))))</f>
        <v>Varna (Vlevo a Vpravo) + Siena (Nahoře a dole)</v>
      </c>
      <c r="C59" s="50" t="s">
        <v>1031</v>
      </c>
      <c r="D59" s="59" t="str">
        <f>$B$35</f>
        <v>Siena (elox.)</v>
      </c>
      <c r="E59" s="38"/>
      <c r="F59" s="38"/>
      <c r="G59" s="93"/>
      <c r="H59" s="93"/>
      <c r="I59" s="93"/>
      <c r="J59" s="93"/>
      <c r="K59" s="94"/>
      <c r="L59" s="94"/>
      <c r="M59" s="95" t="s">
        <v>1048</v>
      </c>
      <c r="N59" s="95" t="s">
        <v>1094</v>
      </c>
      <c r="O59" s="96" t="s">
        <v>1100</v>
      </c>
      <c r="P59" s="97" t="s">
        <v>1106</v>
      </c>
    </row>
    <row r="60" spans="1:16" ht="15.75" thickBot="1">
      <c r="A60" s="473"/>
      <c r="B60" s="60" t="str">
        <f t="shared" si="3"/>
        <v>Siena (Vlevo a vpravo) + Varna (Nahoře a dole)</v>
      </c>
      <c r="C60" s="51" t="str">
        <f>$B$35</f>
        <v>Siena (elox.)</v>
      </c>
      <c r="D60" s="61" t="s">
        <v>1031</v>
      </c>
      <c r="E60" s="89"/>
      <c r="F60" s="89"/>
      <c r="G60" s="90"/>
      <c r="H60" s="90"/>
      <c r="I60" s="90"/>
      <c r="J60" s="90"/>
      <c r="K60" s="91"/>
      <c r="L60" s="91"/>
      <c r="M60" s="87" t="s">
        <v>1049</v>
      </c>
      <c r="N60" s="87" t="s">
        <v>1095</v>
      </c>
      <c r="O60" s="92" t="s">
        <v>1101</v>
      </c>
      <c r="P60" s="98" t="s">
        <v>1107</v>
      </c>
    </row>
    <row r="61" spans="1:16">
      <c r="A61" s="473"/>
      <c r="B61" s="52" t="str">
        <f t="shared" si="3"/>
        <v>Varna černá (Vlevo a Vpravo) + Siena černá (Nahoře a dole)</v>
      </c>
      <c r="C61" s="53" t="str">
        <f>$B$55</f>
        <v>Varna černá</v>
      </c>
      <c r="D61" s="54" t="str">
        <f>$B$36</f>
        <v>Siena černá mat</v>
      </c>
      <c r="M61" s="87" t="s">
        <v>1165</v>
      </c>
      <c r="N61" s="87" t="s">
        <v>1167</v>
      </c>
      <c r="O61" s="92" t="s">
        <v>1169</v>
      </c>
      <c r="P61" s="98" t="s">
        <v>1171</v>
      </c>
    </row>
    <row r="62" spans="1:16" ht="15.75" thickBot="1">
      <c r="A62" s="473"/>
      <c r="B62" s="55" t="str">
        <f t="shared" si="3"/>
        <v>Siena černá (Vlevo a vpravo) + Varna černá (Nahoře a dole)</v>
      </c>
      <c r="C62" s="56" t="str">
        <f>$B$36</f>
        <v>Siena černá mat</v>
      </c>
      <c r="D62" s="57" t="str">
        <f>$B$55</f>
        <v>Varna černá</v>
      </c>
      <c r="M62" s="87" t="s">
        <v>1166</v>
      </c>
      <c r="N62" s="87" t="s">
        <v>1168</v>
      </c>
      <c r="O62" s="92" t="s">
        <v>1170</v>
      </c>
      <c r="P62" s="98" t="s">
        <v>1172</v>
      </c>
    </row>
    <row r="63" spans="1:16">
      <c r="A63" s="473"/>
      <c r="B63" s="58" t="str">
        <f t="shared" si="3"/>
        <v>Varna (Vlevo a Vpravo) + Palio (Nahoře a dole)</v>
      </c>
      <c r="C63" s="50" t="s">
        <v>1031</v>
      </c>
      <c r="D63" s="59" t="str">
        <f>$B$29</f>
        <v>Palio (elox.)</v>
      </c>
      <c r="E63" s="89"/>
      <c r="F63" s="89"/>
      <c r="G63" s="90"/>
      <c r="H63" s="90"/>
      <c r="I63" s="90"/>
      <c r="J63" s="90"/>
      <c r="K63" s="91"/>
      <c r="L63" s="91"/>
      <c r="M63" s="87" t="s">
        <v>1050</v>
      </c>
      <c r="N63" s="87" t="s">
        <v>1096</v>
      </c>
      <c r="O63" s="92" t="s">
        <v>1102</v>
      </c>
      <c r="P63" s="98" t="s">
        <v>1108</v>
      </c>
    </row>
    <row r="64" spans="1:16" ht="15.75" thickBot="1">
      <c r="A64" s="474"/>
      <c r="B64" s="60" t="str">
        <f t="shared" si="3"/>
        <v>Palio (Vlevo a vpravo) + Varna (Nahoře a dole)</v>
      </c>
      <c r="C64" s="51" t="str">
        <f>$B$29</f>
        <v>Palio (elox.)</v>
      </c>
      <c r="D64" s="61" t="s">
        <v>1031</v>
      </c>
      <c r="E64" s="89"/>
      <c r="F64" s="89"/>
      <c r="G64" s="90"/>
      <c r="H64" s="90"/>
      <c r="I64" s="90"/>
      <c r="J64" s="90"/>
      <c r="K64" s="91"/>
      <c r="L64" s="91"/>
      <c r="M64" s="87" t="s">
        <v>1051</v>
      </c>
      <c r="N64" s="87" t="s">
        <v>1097</v>
      </c>
      <c r="O64" s="92" t="s">
        <v>1103</v>
      </c>
      <c r="P64" s="98" t="s">
        <v>1109</v>
      </c>
    </row>
    <row r="65" spans="1:16">
      <c r="A65" s="99"/>
      <c r="B65" s="58" t="str">
        <f t="shared" si="3"/>
        <v>Varna (Vlevo a Vpravo) + Rocca (Nahoře a dole)</v>
      </c>
      <c r="C65" s="50" t="s">
        <v>1031</v>
      </c>
      <c r="D65" s="59" t="s">
        <v>377</v>
      </c>
      <c r="E65" s="89"/>
      <c r="F65" s="89"/>
      <c r="G65" s="90"/>
      <c r="H65" s="90"/>
      <c r="I65" s="90"/>
      <c r="J65" s="90"/>
      <c r="K65" s="91"/>
      <c r="L65" s="91"/>
      <c r="M65" s="87" t="s">
        <v>1052</v>
      </c>
      <c r="N65" s="87" t="s">
        <v>1098</v>
      </c>
      <c r="O65" s="92" t="s">
        <v>1104</v>
      </c>
      <c r="P65" s="98" t="s">
        <v>1110</v>
      </c>
    </row>
    <row r="66" spans="1:16" ht="15.75" thickBot="1">
      <c r="A66" s="99"/>
      <c r="B66" s="60" t="str">
        <f t="shared" si="3"/>
        <v>Rocca (Vlevo a vpravo) + Varna (Nahoře a dole)</v>
      </c>
      <c r="C66" s="51" t="s">
        <v>377</v>
      </c>
      <c r="D66" s="61" t="s">
        <v>1031</v>
      </c>
      <c r="E66" s="36"/>
      <c r="F66" s="36"/>
      <c r="G66" s="100"/>
      <c r="H66" s="100"/>
      <c r="I66" s="100"/>
      <c r="J66" s="100"/>
      <c r="K66" s="101"/>
      <c r="L66" s="101"/>
      <c r="M66" s="102" t="s">
        <v>1053</v>
      </c>
      <c r="N66" s="102" t="s">
        <v>1099</v>
      </c>
      <c r="O66" s="103" t="s">
        <v>1105</v>
      </c>
      <c r="P66" s="104" t="s">
        <v>1111</v>
      </c>
    </row>
    <row r="67" spans="1:16">
      <c r="A67" s="99"/>
      <c r="B67" s="52" t="str">
        <f t="shared" si="3"/>
        <v>Varna černá (Vlevo a Vpravo) + Rocca černá (Nahoře a dole)</v>
      </c>
      <c r="C67" s="53" t="str">
        <f>$B$55</f>
        <v>Varna černá</v>
      </c>
      <c r="D67" s="54" t="str">
        <f>$B$54</f>
        <v>Rocca černá</v>
      </c>
      <c r="E67" s="89"/>
      <c r="F67" s="89"/>
      <c r="G67" s="90"/>
      <c r="H67" s="90"/>
      <c r="I67" s="90"/>
      <c r="J67" s="90"/>
      <c r="K67" s="91"/>
      <c r="L67" s="91"/>
      <c r="M67" s="87" t="s">
        <v>1183</v>
      </c>
      <c r="N67" s="87" t="s">
        <v>1185</v>
      </c>
      <c r="O67" s="92" t="s">
        <v>1187</v>
      </c>
      <c r="P67" s="98" t="s">
        <v>1189</v>
      </c>
    </row>
    <row r="68" spans="1:16" ht="15.75" thickBot="1">
      <c r="A68" s="99"/>
      <c r="B68" s="55" t="str">
        <f t="shared" si="3"/>
        <v>Rocca černá (Vlevo a vpravo) + Varna černá (Nahoře a dole)</v>
      </c>
      <c r="C68" s="56" t="str">
        <f>$B$54</f>
        <v>Rocca černá</v>
      </c>
      <c r="D68" s="57" t="str">
        <f>$B$55</f>
        <v>Varna černá</v>
      </c>
      <c r="E68" s="89"/>
      <c r="F68" s="89"/>
      <c r="G68" s="90"/>
      <c r="H68" s="90"/>
      <c r="I68" s="90"/>
      <c r="J68" s="90"/>
      <c r="K68" s="91"/>
      <c r="L68" s="91"/>
      <c r="M68" s="102" t="s">
        <v>1184</v>
      </c>
      <c r="N68" s="102" t="s">
        <v>1186</v>
      </c>
      <c r="O68" s="103" t="s">
        <v>1188</v>
      </c>
      <c r="P68" s="104" t="s">
        <v>1190</v>
      </c>
    </row>
    <row r="69" spans="1:16">
      <c r="A69" s="99"/>
      <c r="B69" s="105"/>
      <c r="C69" s="89"/>
      <c r="D69" s="89"/>
      <c r="E69" s="89"/>
      <c r="F69" s="89"/>
      <c r="G69" s="90"/>
      <c r="H69" s="90"/>
      <c r="I69" s="90"/>
      <c r="J69" s="90"/>
      <c r="K69" s="91"/>
      <c r="L69" s="91"/>
      <c r="M69" s="87"/>
      <c r="N69" s="87"/>
      <c r="O69" s="92"/>
      <c r="P69" s="87"/>
    </row>
    <row r="70" spans="1:16">
      <c r="A70" s="99"/>
      <c r="B70" s="105"/>
      <c r="C70" s="89"/>
      <c r="D70" s="89"/>
      <c r="E70" s="89"/>
      <c r="F70" s="89"/>
      <c r="G70" s="90"/>
      <c r="H70" s="90"/>
      <c r="I70" s="90"/>
      <c r="J70" s="90"/>
      <c r="K70" s="91"/>
      <c r="L70" s="91"/>
      <c r="M70" s="87"/>
      <c r="N70" s="87"/>
      <c r="O70" s="92"/>
      <c r="P70" s="87"/>
    </row>
    <row r="71" spans="1:16">
      <c r="B71" s="88"/>
      <c r="C71" s="89"/>
      <c r="D71" s="89"/>
      <c r="E71" s="89"/>
      <c r="F71" s="89"/>
      <c r="G71" s="90"/>
      <c r="H71" s="90"/>
      <c r="I71" s="90"/>
      <c r="J71" s="90"/>
      <c r="K71" s="91"/>
      <c r="L71" s="91"/>
      <c r="M71" s="87"/>
      <c r="N71" s="87"/>
      <c r="O71" s="92"/>
      <c r="P71" s="87"/>
    </row>
    <row r="72" spans="1:16">
      <c r="B72" s="8" t="s">
        <v>23</v>
      </c>
      <c r="C72" s="9" t="s">
        <v>24</v>
      </c>
      <c r="D72" s="62"/>
      <c r="E72" s="9" t="s">
        <v>126</v>
      </c>
      <c r="F72" s="62"/>
      <c r="G72" s="9" t="s">
        <v>127</v>
      </c>
      <c r="H72" s="62"/>
      <c r="I72" s="9" t="s">
        <v>87</v>
      </c>
      <c r="J72" s="62"/>
      <c r="K72" s="9" t="s">
        <v>88</v>
      </c>
      <c r="L72" s="62"/>
      <c r="M72" s="87"/>
      <c r="N72" s="87"/>
      <c r="O72" s="92"/>
      <c r="P72" s="87"/>
    </row>
    <row r="73" spans="1:16">
      <c r="B73" s="88" t="str">
        <f>B539</f>
        <v>Transparentní</v>
      </c>
      <c r="C73" s="21">
        <f>IF($D$1=1,E73,IF($D$1=2,G73,IF($D$1=3,I73,IF($D$1=4,K73,0))))</f>
        <v>82.209959999999995</v>
      </c>
      <c r="E73" s="84">
        <v>82.209959999999995</v>
      </c>
      <c r="G73" s="85">
        <v>3.03</v>
      </c>
      <c r="I73" s="85">
        <v>13.95</v>
      </c>
      <c r="K73" s="86">
        <v>1111.19</v>
      </c>
      <c r="M73" s="87"/>
      <c r="N73" s="87"/>
      <c r="O73" s="92"/>
      <c r="P73" s="87"/>
    </row>
    <row r="74" spans="1:16">
      <c r="B74" s="88" t="str">
        <f>B540</f>
        <v>Bílá</v>
      </c>
      <c r="C74" s="21">
        <f>IF($D$1=1,E74,IF($D$1=2,G74,IF($D$1=3,I74,IF($D$1=4,K74,0))))</f>
        <v>63.081900000000005</v>
      </c>
      <c r="E74" s="84">
        <v>63.081900000000005</v>
      </c>
      <c r="G74" s="85">
        <v>2.33</v>
      </c>
      <c r="I74" s="85">
        <v>10.7</v>
      </c>
      <c r="K74" s="85">
        <v>852.64</v>
      </c>
      <c r="M74" s="87"/>
      <c r="N74" s="87"/>
      <c r="O74" s="92"/>
      <c r="P74" s="87"/>
    </row>
    <row r="75" spans="1:16">
      <c r="B75" s="88" t="str">
        <f>B541</f>
        <v>Černá</v>
      </c>
      <c r="C75" s="21">
        <f>IF($D$1=1,E75,IF($D$1=2,G75,IF($D$1=3,I75,IF($D$1=4,K75,0))))</f>
        <v>82.209959999999995</v>
      </c>
      <c r="E75" s="84">
        <v>82.209959999999995</v>
      </c>
      <c r="G75" s="85">
        <v>3.03</v>
      </c>
      <c r="I75" s="85">
        <v>13.95</v>
      </c>
      <c r="K75" s="86">
        <v>1111.19</v>
      </c>
      <c r="M75" s="87"/>
      <c r="N75" s="87"/>
      <c r="O75" s="92"/>
      <c r="P75" s="87"/>
    </row>
    <row r="76" spans="1:16">
      <c r="B76" s="88" t="s">
        <v>1149</v>
      </c>
      <c r="C76" s="21">
        <f>IF($D$1=1,E76,IF($D$1=2,G76,IF($D$1=3,I76,IF($D$1=4,K76,0))))</f>
        <v>406.98</v>
      </c>
      <c r="D76" s="89"/>
      <c r="E76" s="89">
        <v>406.98</v>
      </c>
      <c r="F76" s="89"/>
      <c r="G76" s="90">
        <v>15.03</v>
      </c>
      <c r="H76" s="90"/>
      <c r="I76" s="90">
        <v>69.06</v>
      </c>
      <c r="J76" s="90"/>
      <c r="K76" s="91">
        <v>5500.27</v>
      </c>
      <c r="L76" s="91"/>
      <c r="M76" s="87"/>
      <c r="N76" s="87"/>
      <c r="O76" s="92"/>
      <c r="P76" s="87"/>
    </row>
    <row r="77" spans="1:16">
      <c r="B77" s="88" t="s">
        <v>1150</v>
      </c>
      <c r="C77" s="21">
        <f>IF($D$1=1,E77,IF($D$1=2,G77,IF($D$1=3,I77,IF($D$1=4,K77,0))))</f>
        <v>20.350000000000001</v>
      </c>
      <c r="E77" s="89">
        <v>20.350000000000001</v>
      </c>
      <c r="G77" s="90">
        <v>0.75</v>
      </c>
      <c r="I77" s="90">
        <v>3.45</v>
      </c>
      <c r="K77" s="90">
        <v>275.02999999999997</v>
      </c>
    </row>
    <row r="78" spans="1:16" ht="15.75" thickBot="1">
      <c r="B78" s="37" t="s">
        <v>6</v>
      </c>
      <c r="C78" s="475" t="s">
        <v>28</v>
      </c>
      <c r="D78" s="475"/>
      <c r="E78" s="475" t="s">
        <v>28</v>
      </c>
      <c r="F78" s="475"/>
      <c r="G78" s="475" t="s">
        <v>28</v>
      </c>
      <c r="H78" s="475"/>
      <c r="I78" s="475" t="s">
        <v>28</v>
      </c>
      <c r="J78" s="475"/>
      <c r="K78" s="475" t="s">
        <v>28</v>
      </c>
      <c r="L78" s="476"/>
      <c r="M78" s="5"/>
    </row>
    <row r="79" spans="1:16" ht="15.75" thickBot="1">
      <c r="A79" s="459" t="s">
        <v>1133</v>
      </c>
      <c r="B79" s="106" t="str">
        <f t="shared" ref="B79:B142" si="4">IF($D$1=1,M79,IF($D$1=2,N79,IF($D$1=3,O79,IF($D$1=4,P79,0))))</f>
        <v>Čiré</v>
      </c>
      <c r="C79" s="462">
        <f>IF($D$1=1,E79,IF($D$1=2,G79,IF($D$1=3,I79,IF($D$1=4,K79,0))))</f>
        <v>504.7</v>
      </c>
      <c r="D79" s="462">
        <f>IF($D$1=1,F79,IF($D$1=2,H79,IF($D$1=3,J79,IF($D$1=4,L79,0))))</f>
        <v>0</v>
      </c>
      <c r="E79" s="463">
        <v>504.7</v>
      </c>
      <c r="F79" s="464"/>
      <c r="G79" s="465">
        <v>19.600000000000001</v>
      </c>
      <c r="H79" s="466"/>
      <c r="I79" s="465">
        <v>75.384615384615387</v>
      </c>
      <c r="J79" s="466"/>
      <c r="K79" s="467">
        <v>4508</v>
      </c>
      <c r="L79" s="468"/>
      <c r="M79" s="106" t="s">
        <v>378</v>
      </c>
      <c r="N79" s="107" t="s">
        <v>379</v>
      </c>
      <c r="O79" s="107" t="s">
        <v>380</v>
      </c>
      <c r="P79" s="108" t="s">
        <v>381</v>
      </c>
    </row>
    <row r="80" spans="1:16" ht="15.75" thickBot="1">
      <c r="A80" s="460"/>
      <c r="B80" s="109" t="str">
        <f t="shared" si="4"/>
        <v>Kalené</v>
      </c>
      <c r="C80" s="110"/>
      <c r="D80" s="110"/>
      <c r="E80" s="111"/>
      <c r="F80" s="112"/>
      <c r="G80" s="113"/>
      <c r="H80" s="114"/>
      <c r="I80" s="113"/>
      <c r="J80" s="114"/>
      <c r="K80" s="115"/>
      <c r="L80" s="116"/>
      <c r="M80" s="117" t="s">
        <v>1040</v>
      </c>
      <c r="N80" s="118" t="s">
        <v>1040</v>
      </c>
      <c r="O80" s="107" t="s">
        <v>1082</v>
      </c>
      <c r="P80" s="119" t="s">
        <v>1083</v>
      </c>
    </row>
    <row r="81" spans="1:16" ht="15.75" thickBot="1">
      <c r="A81" s="460"/>
      <c r="B81" s="109" t="str">
        <f t="shared" si="4"/>
        <v>Folie</v>
      </c>
      <c r="C81" s="110"/>
      <c r="D81" s="110"/>
      <c r="E81" s="111"/>
      <c r="F81" s="112"/>
      <c r="G81" s="113"/>
      <c r="H81" s="114"/>
      <c r="I81" s="113"/>
      <c r="J81" s="114"/>
      <c r="K81" s="115"/>
      <c r="L81" s="116"/>
      <c r="M81" s="117" t="s">
        <v>1028</v>
      </c>
      <c r="N81" s="120" t="s">
        <v>1028</v>
      </c>
      <c r="O81" s="107" t="s">
        <v>1087</v>
      </c>
      <c r="P81" s="119" t="s">
        <v>1088</v>
      </c>
    </row>
    <row r="82" spans="1:16" ht="15.75" thickBot="1">
      <c r="A82" s="460"/>
      <c r="B82" s="109" t="str">
        <f t="shared" si="4"/>
        <v>Bez úprav</v>
      </c>
      <c r="C82" s="110"/>
      <c r="D82" s="110"/>
      <c r="E82" s="111"/>
      <c r="F82" s="112"/>
      <c r="G82" s="113"/>
      <c r="H82" s="114"/>
      <c r="I82" s="113"/>
      <c r="J82" s="114"/>
      <c r="K82" s="115"/>
      <c r="L82" s="116"/>
      <c r="M82" s="117" t="s">
        <v>1085</v>
      </c>
      <c r="N82" s="117" t="s">
        <v>1085</v>
      </c>
      <c r="O82" s="107" t="s">
        <v>1086</v>
      </c>
      <c r="P82" s="119" t="s">
        <v>1084</v>
      </c>
    </row>
    <row r="83" spans="1:16" ht="15.75" thickBot="1">
      <c r="A83" s="460"/>
      <c r="B83" s="109" t="str">
        <f t="shared" si="4"/>
        <v>Čiré kalené (dodání 3 týdny)</v>
      </c>
      <c r="C83" s="469">
        <f>IF($D$1=1,E83,IF($D$1=2,G83,IF($D$1=3,I83,IF($D$1=4,K83,0))))</f>
        <v>1019.7</v>
      </c>
      <c r="D83" s="469">
        <f>IF($D$1=1,F83,IF($D$1=2,H83,IF($D$1=3,J83,IF($D$1=4,L83,0))))</f>
        <v>0</v>
      </c>
      <c r="E83" s="427">
        <v>1019.7</v>
      </c>
      <c r="F83" s="428"/>
      <c r="G83" s="470">
        <v>39.6</v>
      </c>
      <c r="H83" s="471"/>
      <c r="I83" s="470">
        <v>152.30769230769232</v>
      </c>
      <c r="J83" s="471"/>
      <c r="K83" s="457">
        <v>9108</v>
      </c>
      <c r="L83" s="458"/>
      <c r="M83" s="117" t="s">
        <v>546</v>
      </c>
      <c r="N83" s="118" t="s">
        <v>547</v>
      </c>
      <c r="O83" s="107" t="s">
        <v>548</v>
      </c>
      <c r="P83" s="119" t="s">
        <v>555</v>
      </c>
    </row>
    <row r="84" spans="1:16" ht="15.75" thickBot="1">
      <c r="A84" s="460"/>
      <c r="B84" s="109" t="str">
        <f t="shared" si="4"/>
        <v>Satinato</v>
      </c>
      <c r="C84" s="451">
        <f t="shared" ref="C84:D137" si="5">IF($D$1=1,E84,IF($D$1=2,G84,IF($D$1=3,I84,IF($D$1=4,K84,0))))</f>
        <v>1442</v>
      </c>
      <c r="D84" s="451">
        <f t="shared" si="5"/>
        <v>0</v>
      </c>
      <c r="E84" s="427">
        <v>1442</v>
      </c>
      <c r="F84" s="428"/>
      <c r="G84" s="452">
        <v>56</v>
      </c>
      <c r="H84" s="452"/>
      <c r="I84" s="452">
        <v>215.38461538461539</v>
      </c>
      <c r="J84" s="452"/>
      <c r="K84" s="453">
        <v>12879.999999999998</v>
      </c>
      <c r="L84" s="454"/>
      <c r="M84" s="121" t="s">
        <v>383</v>
      </c>
      <c r="N84" s="122" t="s">
        <v>383</v>
      </c>
      <c r="O84" s="107" t="s">
        <v>383</v>
      </c>
      <c r="P84" s="123" t="s">
        <v>383</v>
      </c>
    </row>
    <row r="85" spans="1:16" ht="15.75" thickBot="1">
      <c r="A85" s="460"/>
      <c r="B85" s="109" t="str">
        <f t="shared" si="4"/>
        <v>Satinato kalené (dodání 3 týdny)</v>
      </c>
      <c r="C85" s="451">
        <f t="shared" si="5"/>
        <v>2214.5</v>
      </c>
      <c r="D85" s="451">
        <f t="shared" si="5"/>
        <v>0</v>
      </c>
      <c r="E85" s="427">
        <v>2214.5</v>
      </c>
      <c r="F85" s="428"/>
      <c r="G85" s="452">
        <v>86</v>
      </c>
      <c r="H85" s="452"/>
      <c r="I85" s="452">
        <v>330.76923076923077</v>
      </c>
      <c r="J85" s="452"/>
      <c r="K85" s="453">
        <v>19780</v>
      </c>
      <c r="L85" s="454"/>
      <c r="M85" s="121" t="s">
        <v>545</v>
      </c>
      <c r="N85" s="122" t="s">
        <v>550</v>
      </c>
      <c r="O85" s="107" t="s">
        <v>549</v>
      </c>
      <c r="P85" s="123" t="s">
        <v>556</v>
      </c>
    </row>
    <row r="86" spans="1:16" ht="15.75" thickBot="1">
      <c r="A86" s="460"/>
      <c r="B86" s="109" t="str">
        <f t="shared" si="4"/>
        <v>Satinato hnědé</v>
      </c>
      <c r="C86" s="124">
        <f t="shared" si="5"/>
        <v>1810.74</v>
      </c>
      <c r="D86" s="124">
        <f t="shared" si="5"/>
        <v>0</v>
      </c>
      <c r="E86" s="427">
        <v>1810.74</v>
      </c>
      <c r="F86" s="428"/>
      <c r="G86" s="470">
        <v>70.319999999999993</v>
      </c>
      <c r="H86" s="471"/>
      <c r="I86" s="470">
        <v>270.46153846153845</v>
      </c>
      <c r="J86" s="471"/>
      <c r="K86" s="455">
        <v>16173.599999999999</v>
      </c>
      <c r="L86" s="456"/>
      <c r="M86" s="121" t="s">
        <v>852</v>
      </c>
      <c r="N86" s="121" t="s">
        <v>994</v>
      </c>
      <c r="O86" s="107" t="s">
        <v>997</v>
      </c>
      <c r="P86" s="125" t="s">
        <v>995</v>
      </c>
    </row>
    <row r="87" spans="1:16" ht="15.75" thickBot="1">
      <c r="A87" s="460"/>
      <c r="B87" s="109" t="str">
        <f t="shared" si="4"/>
        <v>Satinato grafit</v>
      </c>
      <c r="C87" s="451">
        <f t="shared" si="5"/>
        <v>1810.74</v>
      </c>
      <c r="D87" s="451">
        <f t="shared" si="5"/>
        <v>0</v>
      </c>
      <c r="E87" s="427">
        <v>1810.74</v>
      </c>
      <c r="F87" s="428"/>
      <c r="G87" s="452">
        <v>70.319999999999993</v>
      </c>
      <c r="H87" s="452"/>
      <c r="I87" s="452">
        <v>270.46153846153845</v>
      </c>
      <c r="J87" s="452"/>
      <c r="K87" s="453">
        <v>16173.599999999999</v>
      </c>
      <c r="L87" s="454"/>
      <c r="M87" s="121" t="s">
        <v>853</v>
      </c>
      <c r="N87" s="121" t="s">
        <v>853</v>
      </c>
      <c r="O87" s="107" t="s">
        <v>853</v>
      </c>
      <c r="P87" s="125" t="s">
        <v>853</v>
      </c>
    </row>
    <row r="88" spans="1:16" ht="15.75" thickBot="1">
      <c r="A88" s="460"/>
      <c r="B88" s="109" t="str">
        <f t="shared" si="4"/>
        <v>Screen</v>
      </c>
      <c r="C88" s="451">
        <f>IF($D$1=1,E88,IF($D$1=2,G88,IF($D$1=3,I88,IF($D$1=4,K88,0))))</f>
        <v>1419.3400000000001</v>
      </c>
      <c r="D88" s="451">
        <f>IF($D$1=1,F88,IF($D$1=2,H88,IF($D$1=3,J88,IF($D$1=4,L88,0))))</f>
        <v>0</v>
      </c>
      <c r="E88" s="427">
        <v>1419.3400000000001</v>
      </c>
      <c r="F88" s="428"/>
      <c r="G88" s="452">
        <v>55.12</v>
      </c>
      <c r="H88" s="452"/>
      <c r="I88" s="452">
        <v>212</v>
      </c>
      <c r="J88" s="452"/>
      <c r="K88" s="453">
        <v>12677.599999999999</v>
      </c>
      <c r="L88" s="454"/>
      <c r="M88" s="121" t="s">
        <v>854</v>
      </c>
      <c r="N88" s="121" t="s">
        <v>854</v>
      </c>
      <c r="O88" s="107" t="s">
        <v>854</v>
      </c>
      <c r="P88" s="125" t="s">
        <v>854</v>
      </c>
    </row>
    <row r="89" spans="1:16" ht="15.75" thickBot="1">
      <c r="A89" s="460"/>
      <c r="B89" s="109" t="str">
        <f t="shared" si="4"/>
        <v>Venus VG10</v>
      </c>
      <c r="C89" s="451">
        <f t="shared" si="5"/>
        <v>2639.89</v>
      </c>
      <c r="D89" s="451">
        <f t="shared" si="5"/>
        <v>0</v>
      </c>
      <c r="E89" s="427">
        <v>2639.89</v>
      </c>
      <c r="F89" s="428"/>
      <c r="G89" s="452">
        <v>102.52</v>
      </c>
      <c r="H89" s="452"/>
      <c r="I89" s="452">
        <v>394.30769230769232</v>
      </c>
      <c r="J89" s="452"/>
      <c r="K89" s="453">
        <v>23579.599999999999</v>
      </c>
      <c r="L89" s="454"/>
      <c r="M89" s="121" t="s">
        <v>855</v>
      </c>
      <c r="N89" s="121" t="s">
        <v>855</v>
      </c>
      <c r="O89" s="107" t="s">
        <v>855</v>
      </c>
      <c r="P89" s="125" t="s">
        <v>855</v>
      </c>
    </row>
    <row r="90" spans="1:16" ht="15.75" thickBot="1">
      <c r="A90" s="460"/>
      <c r="B90" s="109" t="str">
        <f t="shared" si="4"/>
        <v>Stopsol bronz</v>
      </c>
      <c r="C90" s="451">
        <f t="shared" si="5"/>
        <v>2414.3200000000002</v>
      </c>
      <c r="D90" s="451">
        <f t="shared" si="5"/>
        <v>0</v>
      </c>
      <c r="E90" s="427">
        <v>2414.3200000000002</v>
      </c>
      <c r="F90" s="428"/>
      <c r="G90" s="452">
        <v>93.76</v>
      </c>
      <c r="H90" s="452"/>
      <c r="I90" s="452">
        <v>360.61538461538464</v>
      </c>
      <c r="J90" s="452"/>
      <c r="K90" s="453">
        <v>21564.799999999999</v>
      </c>
      <c r="L90" s="454"/>
      <c r="M90" s="121" t="s">
        <v>856</v>
      </c>
      <c r="N90" s="121" t="s">
        <v>856</v>
      </c>
      <c r="O90" s="107" t="s">
        <v>998</v>
      </c>
      <c r="P90" s="125" t="s">
        <v>856</v>
      </c>
    </row>
    <row r="91" spans="1:16" ht="15.75" thickBot="1">
      <c r="A91" s="460"/>
      <c r="B91" s="109" t="str">
        <f t="shared" si="4"/>
        <v>Lakomat</v>
      </c>
      <c r="C91" s="451">
        <f>IF($D$1=1,E91,IF($D$1=2,G91,IF($D$1=3,I91,IF($D$1=4,K91,0))))</f>
        <v>1341.06</v>
      </c>
      <c r="D91" s="451">
        <f>IF($D$1=1,F91,IF($D$1=2,H91,IF($D$1=3,J91,IF($D$1=4,L91,0))))</f>
        <v>0</v>
      </c>
      <c r="E91" s="427">
        <v>1341.06</v>
      </c>
      <c r="F91" s="428"/>
      <c r="G91" s="452">
        <v>52.08</v>
      </c>
      <c r="H91" s="452"/>
      <c r="I91" s="452">
        <v>200.30769230769232</v>
      </c>
      <c r="J91" s="452"/>
      <c r="K91" s="453">
        <v>11978.4</v>
      </c>
      <c r="L91" s="454"/>
      <c r="M91" s="121" t="s">
        <v>384</v>
      </c>
      <c r="N91" s="122" t="s">
        <v>384</v>
      </c>
      <c r="O91" s="107" t="s">
        <v>384</v>
      </c>
      <c r="P91" s="123" t="s">
        <v>384</v>
      </c>
    </row>
    <row r="92" spans="1:16" ht="15.75" thickBot="1">
      <c r="A92" s="460"/>
      <c r="B92" s="109" t="str">
        <f t="shared" si="4"/>
        <v>Pisek</v>
      </c>
      <c r="C92" s="451">
        <f t="shared" si="5"/>
        <v>1117.55</v>
      </c>
      <c r="D92" s="451">
        <f t="shared" si="5"/>
        <v>0</v>
      </c>
      <c r="E92" s="427">
        <v>1117.55</v>
      </c>
      <c r="F92" s="428"/>
      <c r="G92" s="452">
        <v>43.4</v>
      </c>
      <c r="H92" s="452"/>
      <c r="I92" s="452">
        <v>166.92307692307693</v>
      </c>
      <c r="J92" s="452"/>
      <c r="K92" s="453">
        <v>9982</v>
      </c>
      <c r="L92" s="454"/>
      <c r="M92" s="121" t="s">
        <v>382</v>
      </c>
      <c r="N92" s="122" t="s">
        <v>1003</v>
      </c>
      <c r="O92" s="107" t="s">
        <v>1002</v>
      </c>
      <c r="P92" s="123" t="s">
        <v>1001</v>
      </c>
    </row>
    <row r="93" spans="1:16" ht="15.75" thickBot="1">
      <c r="A93" s="460"/>
      <c r="B93" s="109" t="str">
        <f t="shared" si="4"/>
        <v>Antisol bronz</v>
      </c>
      <c r="C93" s="451">
        <f t="shared" si="5"/>
        <v>927</v>
      </c>
      <c r="D93" s="451">
        <f t="shared" si="5"/>
        <v>0</v>
      </c>
      <c r="E93" s="427">
        <v>927</v>
      </c>
      <c r="F93" s="428"/>
      <c r="G93" s="452">
        <v>36</v>
      </c>
      <c r="H93" s="452"/>
      <c r="I93" s="452">
        <v>138.46153846153845</v>
      </c>
      <c r="J93" s="452"/>
      <c r="K93" s="453">
        <v>8280</v>
      </c>
      <c r="L93" s="454"/>
      <c r="M93" s="121" t="s">
        <v>394</v>
      </c>
      <c r="N93" s="122" t="s">
        <v>394</v>
      </c>
      <c r="O93" s="107" t="s">
        <v>1282</v>
      </c>
      <c r="P93" s="123" t="s">
        <v>394</v>
      </c>
    </row>
    <row r="94" spans="1:16" ht="15.75" thickBot="1">
      <c r="A94" s="460"/>
      <c r="B94" s="109" t="str">
        <f t="shared" si="4"/>
        <v>Antisol grafit</v>
      </c>
      <c r="C94" s="451">
        <f t="shared" si="5"/>
        <v>927</v>
      </c>
      <c r="D94" s="451">
        <f t="shared" si="5"/>
        <v>0</v>
      </c>
      <c r="E94" s="427">
        <v>927</v>
      </c>
      <c r="F94" s="428"/>
      <c r="G94" s="452">
        <v>36</v>
      </c>
      <c r="H94" s="452"/>
      <c r="I94" s="452">
        <v>138.46153846153845</v>
      </c>
      <c r="J94" s="452"/>
      <c r="K94" s="453">
        <v>8280</v>
      </c>
      <c r="L94" s="454"/>
      <c r="M94" s="121" t="s">
        <v>395</v>
      </c>
      <c r="N94" s="122" t="s">
        <v>395</v>
      </c>
      <c r="O94" s="107" t="s">
        <v>395</v>
      </c>
      <c r="P94" s="123" t="s">
        <v>395</v>
      </c>
    </row>
    <row r="95" spans="1:16" ht="15.75" thickBot="1">
      <c r="A95" s="460"/>
      <c r="B95" s="109" t="str">
        <f t="shared" si="4"/>
        <v>Zrcadlo</v>
      </c>
      <c r="C95" s="451">
        <f t="shared" si="5"/>
        <v>844.6</v>
      </c>
      <c r="D95" s="451">
        <f t="shared" si="5"/>
        <v>0</v>
      </c>
      <c r="E95" s="427">
        <v>844.6</v>
      </c>
      <c r="F95" s="428"/>
      <c r="G95" s="452">
        <v>32.799999999999997</v>
      </c>
      <c r="H95" s="452"/>
      <c r="I95" s="452">
        <v>126.15384615384616</v>
      </c>
      <c r="J95" s="452"/>
      <c r="K95" s="453">
        <v>7543.9999999999991</v>
      </c>
      <c r="L95" s="454"/>
      <c r="M95" s="121" t="s">
        <v>385</v>
      </c>
      <c r="N95" s="122" t="s">
        <v>386</v>
      </c>
      <c r="O95" s="107" t="s">
        <v>387</v>
      </c>
      <c r="P95" s="123" t="s">
        <v>318</v>
      </c>
    </row>
    <row r="96" spans="1:16" ht="15.75" thickBot="1">
      <c r="A96" s="460"/>
      <c r="B96" s="109" t="str">
        <f t="shared" si="4"/>
        <v>Zrcadlo hnědé</v>
      </c>
      <c r="C96" s="451">
        <f t="shared" si="5"/>
        <v>1128.8800000000001</v>
      </c>
      <c r="D96" s="451">
        <f t="shared" si="5"/>
        <v>0</v>
      </c>
      <c r="E96" s="427">
        <v>1128.8800000000001</v>
      </c>
      <c r="F96" s="428"/>
      <c r="G96" s="452">
        <v>43.84</v>
      </c>
      <c r="H96" s="452"/>
      <c r="I96" s="452">
        <v>168.61538461538461</v>
      </c>
      <c r="J96" s="452"/>
      <c r="K96" s="453">
        <v>10083.199999999999</v>
      </c>
      <c r="L96" s="454"/>
      <c r="M96" s="121" t="s">
        <v>963</v>
      </c>
      <c r="N96" s="122" t="s">
        <v>996</v>
      </c>
      <c r="O96" s="107" t="s">
        <v>999</v>
      </c>
      <c r="P96" s="123" t="s">
        <v>1000</v>
      </c>
    </row>
    <row r="97" spans="1:16" ht="15.75" thickBot="1">
      <c r="A97" s="460"/>
      <c r="B97" s="109" t="str">
        <f t="shared" si="4"/>
        <v>Zrcadlo grafit</v>
      </c>
      <c r="C97" s="451">
        <f t="shared" si="5"/>
        <v>1128.8800000000001</v>
      </c>
      <c r="D97" s="451">
        <f t="shared" si="5"/>
        <v>0</v>
      </c>
      <c r="E97" s="427">
        <v>1128.8800000000001</v>
      </c>
      <c r="F97" s="428"/>
      <c r="G97" s="452">
        <v>43.84</v>
      </c>
      <c r="H97" s="452"/>
      <c r="I97" s="452">
        <v>168.61538461538461</v>
      </c>
      <c r="J97" s="452"/>
      <c r="K97" s="453">
        <v>10083.199999999999</v>
      </c>
      <c r="L97" s="454"/>
      <c r="M97" s="121" t="s">
        <v>964</v>
      </c>
      <c r="N97" s="122" t="s">
        <v>965</v>
      </c>
      <c r="O97" s="107" t="s">
        <v>966</v>
      </c>
      <c r="P97" s="123" t="s">
        <v>967</v>
      </c>
    </row>
    <row r="98" spans="1:16" ht="15.75" thickBot="1">
      <c r="A98" s="460"/>
      <c r="B98" s="109" t="str">
        <f t="shared" si="4"/>
        <v>Zrcadlo + bezpečnostní fólie</v>
      </c>
      <c r="C98" s="451">
        <f t="shared" si="5"/>
        <v>952.75</v>
      </c>
      <c r="D98" s="451">
        <f t="shared" si="5"/>
        <v>0</v>
      </c>
      <c r="E98" s="427">
        <v>952.75</v>
      </c>
      <c r="F98" s="428"/>
      <c r="G98" s="452">
        <v>37</v>
      </c>
      <c r="H98" s="452"/>
      <c r="I98" s="452">
        <v>142.30769230769232</v>
      </c>
      <c r="J98" s="452"/>
      <c r="K98" s="453">
        <v>8510</v>
      </c>
      <c r="L98" s="454"/>
      <c r="M98" s="121" t="s">
        <v>406</v>
      </c>
      <c r="N98" s="122" t="s">
        <v>578</v>
      </c>
      <c r="O98" s="107" t="s">
        <v>1283</v>
      </c>
      <c r="P98" s="123" t="s">
        <v>557</v>
      </c>
    </row>
    <row r="99" spans="1:16" ht="15.75" thickBot="1">
      <c r="A99" s="460"/>
      <c r="B99" s="109" t="str">
        <f t="shared" si="4"/>
        <v>Krizet</v>
      </c>
      <c r="C99" s="451">
        <f t="shared" si="5"/>
        <v>1419.3400000000001</v>
      </c>
      <c r="D99" s="451">
        <f t="shared" si="5"/>
        <v>0</v>
      </c>
      <c r="E99" s="427">
        <v>1419.3400000000001</v>
      </c>
      <c r="F99" s="428"/>
      <c r="G99" s="452">
        <v>55.12</v>
      </c>
      <c r="H99" s="452"/>
      <c r="I99" s="452">
        <v>212</v>
      </c>
      <c r="J99" s="452"/>
      <c r="K99" s="453">
        <v>12677.599999999999</v>
      </c>
      <c r="L99" s="454"/>
      <c r="M99" s="126" t="s">
        <v>968</v>
      </c>
      <c r="N99" s="126" t="s">
        <v>968</v>
      </c>
      <c r="O99" s="107" t="s">
        <v>968</v>
      </c>
      <c r="P99" s="127" t="s">
        <v>968</v>
      </c>
    </row>
    <row r="100" spans="1:16" ht="15.75" thickBot="1">
      <c r="A100" s="460"/>
      <c r="B100" s="109" t="str">
        <f t="shared" si="4"/>
        <v>Master (Carre)</v>
      </c>
      <c r="C100" s="447">
        <f t="shared" si="5"/>
        <v>1419.3400000000001</v>
      </c>
      <c r="D100" s="447">
        <f t="shared" si="5"/>
        <v>0</v>
      </c>
      <c r="E100" s="427">
        <v>1419.3400000000001</v>
      </c>
      <c r="F100" s="428"/>
      <c r="G100" s="448">
        <v>55.12</v>
      </c>
      <c r="H100" s="448"/>
      <c r="I100" s="448">
        <v>212</v>
      </c>
      <c r="J100" s="448"/>
      <c r="K100" s="449">
        <v>12677.599999999999</v>
      </c>
      <c r="L100" s="450"/>
      <c r="M100" s="126" t="s">
        <v>388</v>
      </c>
      <c r="N100" s="122" t="s">
        <v>388</v>
      </c>
      <c r="O100" s="107" t="s">
        <v>388</v>
      </c>
      <c r="P100" s="123" t="s">
        <v>388</v>
      </c>
    </row>
    <row r="101" spans="1:16" ht="15.75" thickBot="1">
      <c r="A101" s="460"/>
      <c r="B101" s="109" t="str">
        <f t="shared" si="4"/>
        <v xml:space="preserve">Master  Lens </v>
      </c>
      <c r="C101" s="447">
        <f t="shared" si="5"/>
        <v>1419.3400000000001</v>
      </c>
      <c r="D101" s="447">
        <f t="shared" si="5"/>
        <v>0</v>
      </c>
      <c r="E101" s="427">
        <v>1419.3400000000001</v>
      </c>
      <c r="F101" s="428"/>
      <c r="G101" s="448">
        <v>55.12</v>
      </c>
      <c r="H101" s="448"/>
      <c r="I101" s="448">
        <v>212</v>
      </c>
      <c r="J101" s="448"/>
      <c r="K101" s="449">
        <v>12677.599999999999</v>
      </c>
      <c r="L101" s="450"/>
      <c r="M101" s="126" t="s">
        <v>389</v>
      </c>
      <c r="N101" s="122" t="s">
        <v>389</v>
      </c>
      <c r="O101" s="107" t="s">
        <v>389</v>
      </c>
      <c r="P101" s="123" t="s">
        <v>389</v>
      </c>
    </row>
    <row r="102" spans="1:16" ht="15.75" thickBot="1">
      <c r="A102" s="460"/>
      <c r="B102" s="109" t="str">
        <f t="shared" si="4"/>
        <v>Master  Ligne</v>
      </c>
      <c r="C102" s="446">
        <f t="shared" si="5"/>
        <v>1419.3400000000001</v>
      </c>
      <c r="D102" s="446">
        <f t="shared" si="5"/>
        <v>0</v>
      </c>
      <c r="E102" s="427">
        <v>1419.3400000000001</v>
      </c>
      <c r="F102" s="428"/>
      <c r="G102" s="443">
        <v>55.12</v>
      </c>
      <c r="H102" s="443"/>
      <c r="I102" s="443">
        <v>212</v>
      </c>
      <c r="J102" s="443"/>
      <c r="K102" s="444">
        <v>12677.599999999999</v>
      </c>
      <c r="L102" s="445"/>
      <c r="M102" s="128" t="s">
        <v>390</v>
      </c>
      <c r="N102" s="122" t="s">
        <v>390</v>
      </c>
      <c r="O102" s="107" t="s">
        <v>390</v>
      </c>
      <c r="P102" s="123" t="s">
        <v>390</v>
      </c>
    </row>
    <row r="103" spans="1:16" ht="15.75" thickBot="1">
      <c r="A103" s="460"/>
      <c r="B103" s="109" t="str">
        <f t="shared" si="4"/>
        <v>Master  Point</v>
      </c>
      <c r="C103" s="446">
        <f>IF($D$1=1,E103,IF($D$1=2,G103,IF($D$1=3,I103,IF($D$1=4,K103,0))))</f>
        <v>1419.3400000000001</v>
      </c>
      <c r="D103" s="446">
        <f>IF($D$1=1,F103,IF($D$1=2,H103,IF($D$1=3,J103,IF($D$1=4,L103,0))))</f>
        <v>0</v>
      </c>
      <c r="E103" s="427">
        <v>1419.3400000000001</v>
      </c>
      <c r="F103" s="428"/>
      <c r="G103" s="443">
        <v>55.12</v>
      </c>
      <c r="H103" s="443"/>
      <c r="I103" s="443">
        <v>212</v>
      </c>
      <c r="J103" s="443"/>
      <c r="K103" s="444">
        <v>12677.599999999999</v>
      </c>
      <c r="L103" s="445"/>
      <c r="M103" s="128" t="s">
        <v>391</v>
      </c>
      <c r="N103" s="122" t="s">
        <v>391</v>
      </c>
      <c r="O103" s="107" t="s">
        <v>391</v>
      </c>
      <c r="P103" s="123" t="s">
        <v>391</v>
      </c>
    </row>
    <row r="104" spans="1:16" ht="15.75" thickBot="1">
      <c r="A104" s="460"/>
      <c r="B104" s="109" t="str">
        <f>IF($D$1=1,M104,IF($D$1=2,N104,IF($D$1=3,O104,IF($D$1=4,P104,0))))</f>
        <v xml:space="preserve">Master  Ray </v>
      </c>
      <c r="C104" s="442">
        <f t="shared" si="5"/>
        <v>1419.3400000000001</v>
      </c>
      <c r="D104" s="442">
        <f t="shared" si="5"/>
        <v>0</v>
      </c>
      <c r="E104" s="427">
        <v>1419.3400000000001</v>
      </c>
      <c r="F104" s="428"/>
      <c r="G104" s="429">
        <v>55.12</v>
      </c>
      <c r="H104" s="429"/>
      <c r="I104" s="429">
        <v>212</v>
      </c>
      <c r="J104" s="429"/>
      <c r="K104" s="430">
        <v>12677.599999999999</v>
      </c>
      <c r="L104" s="431"/>
      <c r="M104" s="129" t="s">
        <v>392</v>
      </c>
      <c r="N104" s="122" t="s">
        <v>392</v>
      </c>
      <c r="O104" s="107" t="s">
        <v>392</v>
      </c>
      <c r="P104" s="123" t="s">
        <v>392</v>
      </c>
    </row>
    <row r="105" spans="1:16" ht="15.75" thickBot="1">
      <c r="A105" s="460"/>
      <c r="B105" s="109" t="str">
        <f t="shared" si="4"/>
        <v>Master  Shine</v>
      </c>
      <c r="C105" s="442">
        <f t="shared" si="5"/>
        <v>1419.3400000000001</v>
      </c>
      <c r="D105" s="442">
        <f t="shared" si="5"/>
        <v>0</v>
      </c>
      <c r="E105" s="427">
        <v>1419.3400000000001</v>
      </c>
      <c r="F105" s="428"/>
      <c r="G105" s="436">
        <v>55.12</v>
      </c>
      <c r="H105" s="436"/>
      <c r="I105" s="436">
        <v>212</v>
      </c>
      <c r="J105" s="436"/>
      <c r="K105" s="437">
        <v>12677.599999999999</v>
      </c>
      <c r="L105" s="438"/>
      <c r="M105" s="130" t="s">
        <v>393</v>
      </c>
      <c r="N105" s="131" t="s">
        <v>393</v>
      </c>
      <c r="O105" s="107" t="s">
        <v>393</v>
      </c>
      <c r="P105" s="132" t="s">
        <v>393</v>
      </c>
    </row>
    <row r="106" spans="1:16" ht="15.75" thickBot="1">
      <c r="A106" s="460"/>
      <c r="B106" s="109" t="str">
        <f t="shared" si="4"/>
        <v>Lacobel RAL 1013</v>
      </c>
      <c r="C106" s="442">
        <f t="shared" si="5"/>
        <v>1812.8</v>
      </c>
      <c r="D106" s="442">
        <f t="shared" si="5"/>
        <v>0</v>
      </c>
      <c r="E106" s="427">
        <v>1812.8</v>
      </c>
      <c r="F106" s="428"/>
      <c r="G106" s="443">
        <v>70.400000000000006</v>
      </c>
      <c r="H106" s="443"/>
      <c r="I106" s="443">
        <v>270.76923076923077</v>
      </c>
      <c r="J106" s="443"/>
      <c r="K106" s="444">
        <v>16191.999999999998</v>
      </c>
      <c r="L106" s="445"/>
      <c r="M106" s="133" t="s">
        <v>46</v>
      </c>
      <c r="N106" s="134" t="s">
        <v>46</v>
      </c>
      <c r="O106" s="107" t="s">
        <v>46</v>
      </c>
      <c r="P106" s="135" t="s">
        <v>46</v>
      </c>
    </row>
    <row r="107" spans="1:16" ht="15.75" thickBot="1">
      <c r="A107" s="460"/>
      <c r="B107" s="109" t="str">
        <f t="shared" si="4"/>
        <v>Lacobel RAL 1014</v>
      </c>
      <c r="C107" s="442">
        <f t="shared" si="5"/>
        <v>1493.5</v>
      </c>
      <c r="D107" s="442">
        <f t="shared" si="5"/>
        <v>0</v>
      </c>
      <c r="E107" s="427">
        <v>1493.5</v>
      </c>
      <c r="F107" s="428"/>
      <c r="G107" s="429">
        <v>58</v>
      </c>
      <c r="H107" s="429"/>
      <c r="I107" s="429">
        <v>223.07692307692307</v>
      </c>
      <c r="J107" s="429"/>
      <c r="K107" s="430">
        <v>13339.999999999998</v>
      </c>
      <c r="L107" s="431"/>
      <c r="M107" s="129" t="s">
        <v>47</v>
      </c>
      <c r="N107" s="134" t="s">
        <v>47</v>
      </c>
      <c r="O107" s="107" t="s">
        <v>47</v>
      </c>
      <c r="P107" s="135" t="s">
        <v>47</v>
      </c>
    </row>
    <row r="108" spans="1:16" ht="15.75" thickBot="1">
      <c r="A108" s="460"/>
      <c r="B108" s="109" t="str">
        <f t="shared" si="4"/>
        <v>Lacobel RAL 1015</v>
      </c>
      <c r="C108" s="442">
        <f t="shared" si="5"/>
        <v>1493.5</v>
      </c>
      <c r="D108" s="442">
        <f t="shared" si="5"/>
        <v>0</v>
      </c>
      <c r="E108" s="427">
        <v>1493.5</v>
      </c>
      <c r="F108" s="428"/>
      <c r="G108" s="429">
        <v>58</v>
      </c>
      <c r="H108" s="429"/>
      <c r="I108" s="429">
        <v>223.07692307692307</v>
      </c>
      <c r="J108" s="429"/>
      <c r="K108" s="430">
        <v>13339.999999999998</v>
      </c>
      <c r="L108" s="431"/>
      <c r="M108" s="129" t="s">
        <v>30</v>
      </c>
      <c r="N108" s="136" t="s">
        <v>30</v>
      </c>
      <c r="O108" s="107" t="s">
        <v>30</v>
      </c>
      <c r="P108" s="137" t="s">
        <v>30</v>
      </c>
    </row>
    <row r="109" spans="1:16" ht="15.75" thickBot="1">
      <c r="A109" s="460"/>
      <c r="B109" s="109" t="str">
        <f t="shared" si="4"/>
        <v>Lacobel RAL 2001</v>
      </c>
      <c r="C109" s="442">
        <f t="shared" si="5"/>
        <v>1493.5</v>
      </c>
      <c r="D109" s="442">
        <f t="shared" si="5"/>
        <v>0</v>
      </c>
      <c r="E109" s="427">
        <v>1493.5</v>
      </c>
      <c r="F109" s="428"/>
      <c r="G109" s="429">
        <v>58</v>
      </c>
      <c r="H109" s="429"/>
      <c r="I109" s="429">
        <v>223.07692307692307</v>
      </c>
      <c r="J109" s="429"/>
      <c r="K109" s="430">
        <v>13339.999999999998</v>
      </c>
      <c r="L109" s="431"/>
      <c r="M109" s="129" t="s">
        <v>36</v>
      </c>
      <c r="N109" s="138" t="s">
        <v>36</v>
      </c>
      <c r="O109" s="107" t="s">
        <v>36</v>
      </c>
      <c r="P109" s="139" t="s">
        <v>36</v>
      </c>
    </row>
    <row r="110" spans="1:16" ht="15.75" thickBot="1">
      <c r="A110" s="460"/>
      <c r="B110" s="109" t="str">
        <f t="shared" si="4"/>
        <v>Lacobel RAL 3004</v>
      </c>
      <c r="C110" s="442">
        <f t="shared" si="5"/>
        <v>1493.5</v>
      </c>
      <c r="D110" s="442">
        <f t="shared" si="5"/>
        <v>0</v>
      </c>
      <c r="E110" s="427">
        <v>1493.5</v>
      </c>
      <c r="F110" s="428"/>
      <c r="G110" s="429">
        <v>58</v>
      </c>
      <c r="H110" s="429"/>
      <c r="I110" s="429">
        <v>223.07692307692307</v>
      </c>
      <c r="J110" s="429"/>
      <c r="K110" s="430">
        <v>13339.999999999998</v>
      </c>
      <c r="L110" s="431"/>
      <c r="M110" s="129" t="s">
        <v>37</v>
      </c>
      <c r="N110" s="140" t="s">
        <v>37</v>
      </c>
      <c r="O110" s="107" t="s">
        <v>37</v>
      </c>
      <c r="P110" s="141" t="s">
        <v>37</v>
      </c>
    </row>
    <row r="111" spans="1:16" ht="15.75" thickBot="1">
      <c r="A111" s="460"/>
      <c r="B111" s="109" t="str">
        <f t="shared" si="4"/>
        <v>Lacobel RAL 4006</v>
      </c>
      <c r="C111" s="442">
        <f t="shared" si="5"/>
        <v>1493.5</v>
      </c>
      <c r="D111" s="442">
        <f t="shared" si="5"/>
        <v>0</v>
      </c>
      <c r="E111" s="427">
        <v>1493.5</v>
      </c>
      <c r="F111" s="428"/>
      <c r="G111" s="429">
        <v>58</v>
      </c>
      <c r="H111" s="429"/>
      <c r="I111" s="429">
        <v>223.07692307692307</v>
      </c>
      <c r="J111" s="429"/>
      <c r="K111" s="430">
        <v>13339.999999999998</v>
      </c>
      <c r="L111" s="431"/>
      <c r="M111" s="129" t="s">
        <v>38</v>
      </c>
      <c r="N111" s="136" t="s">
        <v>38</v>
      </c>
      <c r="O111" s="107" t="s">
        <v>38</v>
      </c>
      <c r="P111" s="137" t="s">
        <v>38</v>
      </c>
    </row>
    <row r="112" spans="1:16" ht="15.75" thickBot="1">
      <c r="A112" s="460"/>
      <c r="B112" s="109" t="str">
        <f t="shared" si="4"/>
        <v>Lacobel RAL 5002</v>
      </c>
      <c r="C112" s="442">
        <f t="shared" si="5"/>
        <v>1493.5</v>
      </c>
      <c r="D112" s="442">
        <f t="shared" si="5"/>
        <v>0</v>
      </c>
      <c r="E112" s="427">
        <v>1493.5</v>
      </c>
      <c r="F112" s="428"/>
      <c r="G112" s="429">
        <v>58</v>
      </c>
      <c r="H112" s="429"/>
      <c r="I112" s="429">
        <v>223.07692307692307</v>
      </c>
      <c r="J112" s="429"/>
      <c r="K112" s="430">
        <v>13339.999999999998</v>
      </c>
      <c r="L112" s="431"/>
      <c r="M112" s="129" t="s">
        <v>31</v>
      </c>
      <c r="N112" s="136" t="s">
        <v>31</v>
      </c>
      <c r="O112" s="107" t="s">
        <v>31</v>
      </c>
      <c r="P112" s="137" t="s">
        <v>31</v>
      </c>
    </row>
    <row r="113" spans="1:16" ht="15.75" thickBot="1">
      <c r="A113" s="460"/>
      <c r="B113" s="109" t="str">
        <f t="shared" si="4"/>
        <v>Lacobel RAL 7035</v>
      </c>
      <c r="C113" s="442">
        <f t="shared" si="5"/>
        <v>1493.5</v>
      </c>
      <c r="D113" s="442">
        <f t="shared" si="5"/>
        <v>0</v>
      </c>
      <c r="E113" s="427">
        <v>1493.5</v>
      </c>
      <c r="F113" s="428"/>
      <c r="G113" s="429">
        <v>58</v>
      </c>
      <c r="H113" s="429"/>
      <c r="I113" s="429">
        <v>223.07692307692307</v>
      </c>
      <c r="J113" s="429"/>
      <c r="K113" s="430">
        <v>13339.999999999998</v>
      </c>
      <c r="L113" s="431"/>
      <c r="M113" s="129" t="s">
        <v>41</v>
      </c>
      <c r="N113" s="136" t="s">
        <v>41</v>
      </c>
      <c r="O113" s="107" t="s">
        <v>41</v>
      </c>
      <c r="P113" s="137" t="s">
        <v>41</v>
      </c>
    </row>
    <row r="114" spans="1:16" ht="15.75" thickBot="1">
      <c r="A114" s="460"/>
      <c r="B114" s="109" t="str">
        <f t="shared" si="4"/>
        <v>Lacobel RAL 8017</v>
      </c>
      <c r="C114" s="442">
        <f t="shared" si="5"/>
        <v>1493.5</v>
      </c>
      <c r="D114" s="442">
        <f t="shared" si="5"/>
        <v>0</v>
      </c>
      <c r="E114" s="427">
        <v>1493.5</v>
      </c>
      <c r="F114" s="428"/>
      <c r="G114" s="429">
        <v>58</v>
      </c>
      <c r="H114" s="429"/>
      <c r="I114" s="429">
        <v>223.07692307692307</v>
      </c>
      <c r="J114" s="429"/>
      <c r="K114" s="430">
        <v>13339.999999999998</v>
      </c>
      <c r="L114" s="431"/>
      <c r="M114" s="129" t="s">
        <v>45</v>
      </c>
      <c r="N114" s="136" t="s">
        <v>45</v>
      </c>
      <c r="O114" s="107" t="s">
        <v>45</v>
      </c>
      <c r="P114" s="137" t="s">
        <v>45</v>
      </c>
    </row>
    <row r="115" spans="1:16" ht="15.75" thickBot="1">
      <c r="A115" s="460"/>
      <c r="B115" s="109" t="str">
        <f t="shared" si="4"/>
        <v>Lacobel RAL 9003</v>
      </c>
      <c r="C115" s="442">
        <f t="shared" si="5"/>
        <v>1812.8</v>
      </c>
      <c r="D115" s="442">
        <f t="shared" si="5"/>
        <v>0</v>
      </c>
      <c r="E115" s="427">
        <v>1812.8</v>
      </c>
      <c r="F115" s="428"/>
      <c r="G115" s="429">
        <v>70.400000000000006</v>
      </c>
      <c r="H115" s="429"/>
      <c r="I115" s="429">
        <v>270.76923076923077</v>
      </c>
      <c r="J115" s="429"/>
      <c r="K115" s="430">
        <v>16191.999999999998</v>
      </c>
      <c r="L115" s="431"/>
      <c r="M115" s="129" t="s">
        <v>48</v>
      </c>
      <c r="N115" s="136" t="s">
        <v>48</v>
      </c>
      <c r="O115" s="107" t="s">
        <v>48</v>
      </c>
      <c r="P115" s="137" t="s">
        <v>48</v>
      </c>
    </row>
    <row r="116" spans="1:16" ht="15.75" thickBot="1">
      <c r="A116" s="460"/>
      <c r="B116" s="109" t="str">
        <f t="shared" si="4"/>
        <v>Lacobel RAL 9005</v>
      </c>
      <c r="C116" s="442">
        <f t="shared" si="5"/>
        <v>1493.5</v>
      </c>
      <c r="D116" s="442">
        <f t="shared" si="5"/>
        <v>0</v>
      </c>
      <c r="E116" s="427">
        <v>1493.5</v>
      </c>
      <c r="F116" s="428"/>
      <c r="G116" s="429">
        <v>58</v>
      </c>
      <c r="H116" s="429"/>
      <c r="I116" s="429">
        <v>223.07692307692307</v>
      </c>
      <c r="J116" s="429"/>
      <c r="K116" s="430">
        <v>13339.999999999998</v>
      </c>
      <c r="L116" s="431"/>
      <c r="M116" s="129" t="s">
        <v>50</v>
      </c>
      <c r="N116" s="136" t="s">
        <v>50</v>
      </c>
      <c r="O116" s="107" t="s">
        <v>50</v>
      </c>
      <c r="P116" s="137" t="s">
        <v>50</v>
      </c>
    </row>
    <row r="117" spans="1:16" ht="15.75" thickBot="1">
      <c r="A117" s="460"/>
      <c r="B117" s="109" t="str">
        <f t="shared" si="4"/>
        <v>Lacobel RAL 9006</v>
      </c>
      <c r="C117" s="442">
        <f t="shared" si="5"/>
        <v>1493.5</v>
      </c>
      <c r="D117" s="442">
        <f t="shared" si="5"/>
        <v>0</v>
      </c>
      <c r="E117" s="427">
        <v>1493.5</v>
      </c>
      <c r="F117" s="428"/>
      <c r="G117" s="429">
        <v>58</v>
      </c>
      <c r="H117" s="429"/>
      <c r="I117" s="429">
        <v>223.07692307692307</v>
      </c>
      <c r="J117" s="429"/>
      <c r="K117" s="430">
        <v>13339.999999999998</v>
      </c>
      <c r="L117" s="431"/>
      <c r="M117" s="129" t="s">
        <v>49</v>
      </c>
      <c r="N117" s="136" t="s">
        <v>49</v>
      </c>
      <c r="O117" s="107" t="s">
        <v>49</v>
      </c>
      <c r="P117" s="137" t="s">
        <v>49</v>
      </c>
    </row>
    <row r="118" spans="1:16" ht="15.75" thickBot="1">
      <c r="A118" s="460"/>
      <c r="B118" s="109" t="str">
        <f t="shared" si="4"/>
        <v>Lacobel RAL 9007</v>
      </c>
      <c r="C118" s="442">
        <f t="shared" si="5"/>
        <v>1812.8</v>
      </c>
      <c r="D118" s="442">
        <f t="shared" si="5"/>
        <v>0</v>
      </c>
      <c r="E118" s="427">
        <v>1812.8</v>
      </c>
      <c r="F118" s="428"/>
      <c r="G118" s="429">
        <v>70.400000000000006</v>
      </c>
      <c r="H118" s="429"/>
      <c r="I118" s="429">
        <v>270.76923076923077</v>
      </c>
      <c r="J118" s="429"/>
      <c r="K118" s="430">
        <v>16191.999999999998</v>
      </c>
      <c r="L118" s="431"/>
      <c r="M118" s="129" t="s">
        <v>577</v>
      </c>
      <c r="N118" s="136" t="s">
        <v>577</v>
      </c>
      <c r="O118" s="107" t="s">
        <v>577</v>
      </c>
      <c r="P118" s="137" t="s">
        <v>577</v>
      </c>
    </row>
    <row r="119" spans="1:16" ht="15.75" thickBot="1">
      <c r="A119" s="460"/>
      <c r="B119" s="109" t="str">
        <f t="shared" si="4"/>
        <v>Lacobel RAL 9010</v>
      </c>
      <c r="C119" s="442">
        <f t="shared" si="5"/>
        <v>1493.5</v>
      </c>
      <c r="D119" s="442">
        <f t="shared" si="5"/>
        <v>0</v>
      </c>
      <c r="E119" s="427">
        <v>1493.5</v>
      </c>
      <c r="F119" s="428"/>
      <c r="G119" s="429">
        <v>58</v>
      </c>
      <c r="H119" s="429"/>
      <c r="I119" s="429">
        <v>223.07692307692307</v>
      </c>
      <c r="J119" s="429"/>
      <c r="K119" s="430">
        <v>13339.999999999998</v>
      </c>
      <c r="L119" s="431"/>
      <c r="M119" s="129" t="s">
        <v>32</v>
      </c>
      <c r="N119" s="136" t="s">
        <v>32</v>
      </c>
      <c r="O119" s="107" t="s">
        <v>32</v>
      </c>
      <c r="P119" s="137" t="s">
        <v>32</v>
      </c>
    </row>
    <row r="120" spans="1:16" ht="15.75" thickBot="1">
      <c r="A120" s="460"/>
      <c r="B120" s="109" t="str">
        <f t="shared" si="4"/>
        <v>Lacobel REF 0128</v>
      </c>
      <c r="C120" s="442">
        <f t="shared" si="5"/>
        <v>1812.8</v>
      </c>
      <c r="D120" s="442">
        <f t="shared" si="5"/>
        <v>0</v>
      </c>
      <c r="E120" s="427">
        <v>1812.8</v>
      </c>
      <c r="F120" s="428"/>
      <c r="G120" s="429">
        <v>70.400000000000006</v>
      </c>
      <c r="H120" s="429"/>
      <c r="I120" s="429">
        <v>270.76923076923077</v>
      </c>
      <c r="J120" s="429"/>
      <c r="K120" s="430">
        <v>16191.999999999998</v>
      </c>
      <c r="L120" s="431"/>
      <c r="M120" s="129" t="s">
        <v>39</v>
      </c>
      <c r="N120" s="136" t="s">
        <v>39</v>
      </c>
      <c r="O120" s="107" t="s">
        <v>39</v>
      </c>
      <c r="P120" s="137" t="s">
        <v>39</v>
      </c>
    </row>
    <row r="121" spans="1:16" ht="15.75" thickBot="1">
      <c r="A121" s="460"/>
      <c r="B121" s="109" t="str">
        <f t="shared" si="4"/>
        <v>Lacobel REF 0327</v>
      </c>
      <c r="C121" s="442">
        <f t="shared" si="5"/>
        <v>1812.8</v>
      </c>
      <c r="D121" s="442">
        <f t="shared" si="5"/>
        <v>0</v>
      </c>
      <c r="E121" s="427">
        <v>1812.8</v>
      </c>
      <c r="F121" s="428"/>
      <c r="G121" s="429">
        <v>70.400000000000006</v>
      </c>
      <c r="H121" s="429"/>
      <c r="I121" s="429">
        <v>270.76923076923077</v>
      </c>
      <c r="J121" s="429"/>
      <c r="K121" s="430">
        <v>16191.999999999998</v>
      </c>
      <c r="L121" s="431"/>
      <c r="M121" s="129" t="s">
        <v>51</v>
      </c>
      <c r="N121" s="136" t="s">
        <v>51</v>
      </c>
      <c r="O121" s="107" t="s">
        <v>51</v>
      </c>
      <c r="P121" s="137" t="s">
        <v>51</v>
      </c>
    </row>
    <row r="122" spans="1:16" ht="15.75" thickBot="1">
      <c r="A122" s="460"/>
      <c r="B122" s="109" t="str">
        <f t="shared" si="4"/>
        <v>Lacobel REF 0337</v>
      </c>
      <c r="C122" s="442">
        <f t="shared" si="5"/>
        <v>1812.8</v>
      </c>
      <c r="D122" s="442">
        <f t="shared" si="5"/>
        <v>0</v>
      </c>
      <c r="E122" s="427">
        <v>1812.8</v>
      </c>
      <c r="F122" s="428"/>
      <c r="G122" s="429">
        <v>70.400000000000006</v>
      </c>
      <c r="H122" s="429"/>
      <c r="I122" s="429">
        <v>270.76923076923077</v>
      </c>
      <c r="J122" s="429"/>
      <c r="K122" s="430">
        <v>16191.999999999998</v>
      </c>
      <c r="L122" s="431"/>
      <c r="M122" s="129" t="s">
        <v>42</v>
      </c>
      <c r="N122" s="136" t="s">
        <v>42</v>
      </c>
      <c r="O122" s="107" t="s">
        <v>42</v>
      </c>
      <c r="P122" s="137" t="s">
        <v>42</v>
      </c>
    </row>
    <row r="123" spans="1:16" ht="15.75" thickBot="1">
      <c r="A123" s="460"/>
      <c r="B123" s="109" t="str">
        <f t="shared" si="4"/>
        <v>Lacobel REF 0627</v>
      </c>
      <c r="C123" s="442">
        <f t="shared" si="5"/>
        <v>1812.8</v>
      </c>
      <c r="D123" s="442">
        <f t="shared" si="5"/>
        <v>0</v>
      </c>
      <c r="E123" s="427">
        <v>1812.8</v>
      </c>
      <c r="F123" s="428"/>
      <c r="G123" s="429">
        <v>70.400000000000006</v>
      </c>
      <c r="H123" s="429"/>
      <c r="I123" s="429">
        <v>270.76923076923077</v>
      </c>
      <c r="J123" s="429"/>
      <c r="K123" s="430">
        <v>16191.999999999998</v>
      </c>
      <c r="L123" s="431"/>
      <c r="M123" s="129" t="s">
        <v>43</v>
      </c>
      <c r="N123" s="136" t="s">
        <v>43</v>
      </c>
      <c r="O123" s="107" t="s">
        <v>43</v>
      </c>
      <c r="P123" s="137" t="s">
        <v>43</v>
      </c>
    </row>
    <row r="124" spans="1:16" ht="15.75" thickBot="1">
      <c r="A124" s="460"/>
      <c r="B124" s="109" t="str">
        <f t="shared" si="4"/>
        <v>Lacobel REF 0667</v>
      </c>
      <c r="C124" s="442">
        <f t="shared" si="5"/>
        <v>1493.5</v>
      </c>
      <c r="D124" s="442">
        <f t="shared" si="5"/>
        <v>0</v>
      </c>
      <c r="E124" s="427">
        <v>1493.5</v>
      </c>
      <c r="F124" s="428"/>
      <c r="G124" s="429">
        <v>58</v>
      </c>
      <c r="H124" s="429"/>
      <c r="I124" s="429">
        <v>223.07692307692307</v>
      </c>
      <c r="J124" s="429"/>
      <c r="K124" s="430">
        <v>13339.999999999998</v>
      </c>
      <c r="L124" s="431"/>
      <c r="M124" s="129" t="s">
        <v>33</v>
      </c>
      <c r="N124" s="136" t="s">
        <v>33</v>
      </c>
      <c r="O124" s="107" t="s">
        <v>33</v>
      </c>
      <c r="P124" s="137" t="s">
        <v>33</v>
      </c>
    </row>
    <row r="125" spans="1:16" ht="15.75" thickBot="1">
      <c r="A125" s="460"/>
      <c r="B125" s="109" t="str">
        <f t="shared" si="4"/>
        <v>Lacobel REF 1164</v>
      </c>
      <c r="C125" s="442">
        <f t="shared" si="5"/>
        <v>1493.5</v>
      </c>
      <c r="D125" s="442">
        <f t="shared" si="5"/>
        <v>0</v>
      </c>
      <c r="E125" s="427">
        <v>1493.5</v>
      </c>
      <c r="F125" s="428"/>
      <c r="G125" s="429">
        <v>58</v>
      </c>
      <c r="H125" s="429"/>
      <c r="I125" s="429">
        <v>223.07692307692307</v>
      </c>
      <c r="J125" s="429"/>
      <c r="K125" s="430">
        <v>13339.999999999998</v>
      </c>
      <c r="L125" s="431"/>
      <c r="M125" s="129" t="s">
        <v>34</v>
      </c>
      <c r="N125" s="136" t="s">
        <v>34</v>
      </c>
      <c r="O125" s="107" t="s">
        <v>34</v>
      </c>
      <c r="P125" s="137" t="s">
        <v>34</v>
      </c>
    </row>
    <row r="126" spans="1:16" ht="15.75" thickBot="1">
      <c r="A126" s="460"/>
      <c r="B126" s="109" t="str">
        <f t="shared" si="4"/>
        <v>Lacobel REF 1236</v>
      </c>
      <c r="C126" s="442">
        <f t="shared" si="5"/>
        <v>1493.5</v>
      </c>
      <c r="D126" s="442">
        <f t="shared" si="5"/>
        <v>0</v>
      </c>
      <c r="E126" s="427">
        <v>1493.5</v>
      </c>
      <c r="F126" s="428"/>
      <c r="G126" s="429">
        <v>58</v>
      </c>
      <c r="H126" s="429"/>
      <c r="I126" s="429">
        <v>223.07692307692307</v>
      </c>
      <c r="J126" s="429"/>
      <c r="K126" s="430">
        <v>13339.999999999998</v>
      </c>
      <c r="L126" s="431"/>
      <c r="M126" s="129" t="s">
        <v>40</v>
      </c>
      <c r="N126" s="136" t="s">
        <v>40</v>
      </c>
      <c r="O126" s="107" t="s">
        <v>40</v>
      </c>
      <c r="P126" s="137" t="s">
        <v>40</v>
      </c>
    </row>
    <row r="127" spans="1:16" ht="15.75" thickBot="1">
      <c r="A127" s="460"/>
      <c r="B127" s="109" t="str">
        <f t="shared" si="4"/>
        <v>Lacobel REF 1435</v>
      </c>
      <c r="C127" s="442">
        <f t="shared" si="5"/>
        <v>1493.5</v>
      </c>
      <c r="D127" s="442">
        <f t="shared" si="5"/>
        <v>0</v>
      </c>
      <c r="E127" s="427">
        <v>1493.5</v>
      </c>
      <c r="F127" s="428"/>
      <c r="G127" s="429">
        <v>58</v>
      </c>
      <c r="H127" s="429"/>
      <c r="I127" s="429">
        <v>223.07692307692307</v>
      </c>
      <c r="J127" s="429"/>
      <c r="K127" s="430">
        <v>13339.999999999998</v>
      </c>
      <c r="L127" s="431"/>
      <c r="M127" s="129" t="s">
        <v>35</v>
      </c>
      <c r="N127" s="136" t="s">
        <v>35</v>
      </c>
      <c r="O127" s="107" t="s">
        <v>35</v>
      </c>
      <c r="P127" s="137" t="s">
        <v>35</v>
      </c>
    </row>
    <row r="128" spans="1:16" ht="15.75" thickBot="1">
      <c r="A128" s="460"/>
      <c r="B128" s="109" t="str">
        <f t="shared" si="4"/>
        <v>Lacobel REF 1586</v>
      </c>
      <c r="C128" s="442">
        <f t="shared" si="5"/>
        <v>1493.5</v>
      </c>
      <c r="D128" s="442">
        <f t="shared" si="5"/>
        <v>0</v>
      </c>
      <c r="E128" s="427">
        <v>1493.5</v>
      </c>
      <c r="F128" s="428"/>
      <c r="G128" s="429">
        <v>58</v>
      </c>
      <c r="H128" s="429"/>
      <c r="I128" s="429">
        <v>223.07692307692307</v>
      </c>
      <c r="J128" s="429"/>
      <c r="K128" s="430">
        <v>13339.999999999998</v>
      </c>
      <c r="L128" s="431"/>
      <c r="M128" s="129" t="s">
        <v>52</v>
      </c>
      <c r="N128" s="136" t="s">
        <v>52</v>
      </c>
      <c r="O128" s="107" t="s">
        <v>52</v>
      </c>
      <c r="P128" s="137" t="s">
        <v>52</v>
      </c>
    </row>
    <row r="129" spans="1:16" ht="15.75" thickBot="1">
      <c r="A129" s="460"/>
      <c r="B129" s="109" t="str">
        <f t="shared" si="4"/>
        <v>Lacobel REF 1603</v>
      </c>
      <c r="C129" s="442">
        <f t="shared" si="5"/>
        <v>1493.5</v>
      </c>
      <c r="D129" s="442">
        <f t="shared" si="5"/>
        <v>0</v>
      </c>
      <c r="E129" s="427">
        <v>1493.5</v>
      </c>
      <c r="F129" s="428"/>
      <c r="G129" s="429">
        <v>58</v>
      </c>
      <c r="H129" s="429"/>
      <c r="I129" s="429">
        <v>223.07692307692307</v>
      </c>
      <c r="J129" s="429"/>
      <c r="K129" s="430">
        <v>13339.999999999998</v>
      </c>
      <c r="L129" s="431"/>
      <c r="M129" s="129" t="s">
        <v>29</v>
      </c>
      <c r="N129" s="136" t="s">
        <v>29</v>
      </c>
      <c r="O129" s="107" t="s">
        <v>29</v>
      </c>
      <c r="P129" s="137" t="s">
        <v>29</v>
      </c>
    </row>
    <row r="130" spans="1:16" ht="15.75" thickBot="1">
      <c r="A130" s="460"/>
      <c r="B130" s="109" t="str">
        <f t="shared" si="4"/>
        <v>Lacobel REF 1604</v>
      </c>
      <c r="C130" s="442">
        <f t="shared" si="5"/>
        <v>1493.5</v>
      </c>
      <c r="D130" s="442">
        <f t="shared" si="5"/>
        <v>0</v>
      </c>
      <c r="E130" s="427">
        <v>1493.5</v>
      </c>
      <c r="F130" s="428"/>
      <c r="G130" s="429">
        <v>58</v>
      </c>
      <c r="H130" s="429"/>
      <c r="I130" s="429">
        <v>223.07692307692307</v>
      </c>
      <c r="J130" s="429"/>
      <c r="K130" s="430">
        <v>13339.999999999998</v>
      </c>
      <c r="L130" s="431"/>
      <c r="M130" s="129" t="s">
        <v>44</v>
      </c>
      <c r="N130" s="136" t="s">
        <v>44</v>
      </c>
      <c r="O130" s="107" t="s">
        <v>44</v>
      </c>
      <c r="P130" s="137" t="s">
        <v>44</v>
      </c>
    </row>
    <row r="131" spans="1:16" ht="15.75" thickBot="1">
      <c r="A131" s="460"/>
      <c r="B131" s="109" t="str">
        <f t="shared" si="4"/>
        <v>Matelac RAL 2001</v>
      </c>
      <c r="C131" s="442">
        <f t="shared" si="5"/>
        <v>2502.9</v>
      </c>
      <c r="D131" s="442">
        <f t="shared" si="5"/>
        <v>0</v>
      </c>
      <c r="E131" s="427">
        <v>2502.9</v>
      </c>
      <c r="F131" s="428"/>
      <c r="G131" s="429">
        <v>97.2</v>
      </c>
      <c r="H131" s="429"/>
      <c r="I131" s="429">
        <v>373.84615384615387</v>
      </c>
      <c r="J131" s="429"/>
      <c r="K131" s="430">
        <v>22356</v>
      </c>
      <c r="L131" s="431"/>
      <c r="M131" s="129" t="s">
        <v>59</v>
      </c>
      <c r="N131" s="136" t="s">
        <v>59</v>
      </c>
      <c r="O131" s="107" t="s">
        <v>59</v>
      </c>
      <c r="P131" s="137" t="s">
        <v>59</v>
      </c>
    </row>
    <row r="132" spans="1:16" ht="15.75" thickBot="1">
      <c r="A132" s="460"/>
      <c r="B132" s="109" t="str">
        <f t="shared" si="4"/>
        <v>Matelac RAL 3004</v>
      </c>
      <c r="C132" s="442">
        <f t="shared" si="5"/>
        <v>2502.9</v>
      </c>
      <c r="D132" s="442">
        <f t="shared" si="5"/>
        <v>0</v>
      </c>
      <c r="E132" s="427">
        <v>2502.9</v>
      </c>
      <c r="F132" s="428"/>
      <c r="G132" s="429">
        <v>97.2</v>
      </c>
      <c r="H132" s="429"/>
      <c r="I132" s="429">
        <v>373.84615384615387</v>
      </c>
      <c r="J132" s="429"/>
      <c r="K132" s="430">
        <v>22356</v>
      </c>
      <c r="L132" s="431"/>
      <c r="M132" s="129" t="s">
        <v>61</v>
      </c>
      <c r="N132" s="136" t="s">
        <v>61</v>
      </c>
      <c r="O132" s="107" t="s">
        <v>61</v>
      </c>
      <c r="P132" s="137" t="s">
        <v>61</v>
      </c>
    </row>
    <row r="133" spans="1:16" ht="15.75" thickBot="1">
      <c r="A133" s="460"/>
      <c r="B133" s="109" t="str">
        <f t="shared" si="4"/>
        <v>Matelac RAL 7021</v>
      </c>
      <c r="C133" s="425">
        <f t="shared" si="5"/>
        <v>2502.9</v>
      </c>
      <c r="D133" s="426">
        <f t="shared" si="5"/>
        <v>0</v>
      </c>
      <c r="E133" s="427">
        <v>2502.9</v>
      </c>
      <c r="F133" s="428"/>
      <c r="G133" s="429">
        <v>97.2</v>
      </c>
      <c r="H133" s="429"/>
      <c r="I133" s="429">
        <v>373.84615384615387</v>
      </c>
      <c r="J133" s="429"/>
      <c r="K133" s="430">
        <v>22356</v>
      </c>
      <c r="L133" s="431"/>
      <c r="M133" s="129" t="s">
        <v>57</v>
      </c>
      <c r="N133" s="136" t="s">
        <v>57</v>
      </c>
      <c r="O133" s="107" t="s">
        <v>57</v>
      </c>
      <c r="P133" s="137" t="s">
        <v>57</v>
      </c>
    </row>
    <row r="134" spans="1:16" ht="15.75" thickBot="1">
      <c r="A134" s="460"/>
      <c r="B134" s="109" t="str">
        <f t="shared" si="4"/>
        <v>Matelac RAL 9003</v>
      </c>
      <c r="C134" s="425">
        <f t="shared" si="5"/>
        <v>2914.9</v>
      </c>
      <c r="D134" s="426">
        <f t="shared" si="5"/>
        <v>0</v>
      </c>
      <c r="E134" s="427">
        <v>2914.9</v>
      </c>
      <c r="F134" s="428"/>
      <c r="G134" s="429">
        <v>113.2</v>
      </c>
      <c r="H134" s="429"/>
      <c r="I134" s="429">
        <v>435.38461538461536</v>
      </c>
      <c r="J134" s="429"/>
      <c r="K134" s="430">
        <v>26035.999999999996</v>
      </c>
      <c r="L134" s="431"/>
      <c r="M134" s="129" t="s">
        <v>54</v>
      </c>
      <c r="N134" s="136" t="s">
        <v>54</v>
      </c>
      <c r="O134" s="107" t="s">
        <v>54</v>
      </c>
      <c r="P134" s="137" t="s">
        <v>54</v>
      </c>
    </row>
    <row r="135" spans="1:16" ht="15.75" thickBot="1">
      <c r="A135" s="460"/>
      <c r="B135" s="109" t="str">
        <f t="shared" si="4"/>
        <v>Matelac RAL 9005</v>
      </c>
      <c r="C135" s="425">
        <f t="shared" si="5"/>
        <v>2502.9</v>
      </c>
      <c r="D135" s="426">
        <f t="shared" si="5"/>
        <v>0</v>
      </c>
      <c r="E135" s="427">
        <v>2502.9</v>
      </c>
      <c r="F135" s="428"/>
      <c r="G135" s="429">
        <v>97.2</v>
      </c>
      <c r="H135" s="429"/>
      <c r="I135" s="429">
        <v>373.84615384615387</v>
      </c>
      <c r="J135" s="429"/>
      <c r="K135" s="430">
        <v>22356</v>
      </c>
      <c r="L135" s="431"/>
      <c r="M135" s="129" t="s">
        <v>58</v>
      </c>
      <c r="N135" s="136" t="s">
        <v>58</v>
      </c>
      <c r="O135" s="107" t="s">
        <v>58</v>
      </c>
      <c r="P135" s="137" t="s">
        <v>58</v>
      </c>
    </row>
    <row r="136" spans="1:16" ht="15.75" thickBot="1">
      <c r="A136" s="460"/>
      <c r="B136" s="109" t="str">
        <f t="shared" si="4"/>
        <v>Matelac RAL 9006</v>
      </c>
      <c r="C136" s="425">
        <f t="shared" si="5"/>
        <v>2502.9</v>
      </c>
      <c r="D136" s="426">
        <f t="shared" si="5"/>
        <v>0</v>
      </c>
      <c r="E136" s="427">
        <v>2502.9</v>
      </c>
      <c r="F136" s="428"/>
      <c r="G136" s="429">
        <v>97.2</v>
      </c>
      <c r="H136" s="429"/>
      <c r="I136" s="429">
        <v>373.84615384615387</v>
      </c>
      <c r="J136" s="429"/>
      <c r="K136" s="430">
        <v>22356</v>
      </c>
      <c r="L136" s="431"/>
      <c r="M136" s="129" t="s">
        <v>56</v>
      </c>
      <c r="N136" s="136" t="s">
        <v>56</v>
      </c>
      <c r="O136" s="107" t="s">
        <v>56</v>
      </c>
      <c r="P136" s="137" t="s">
        <v>56</v>
      </c>
    </row>
    <row r="137" spans="1:16" ht="15.75" thickBot="1">
      <c r="A137" s="460"/>
      <c r="B137" s="109" t="str">
        <f t="shared" si="4"/>
        <v>Matelac RAL 9010</v>
      </c>
      <c r="C137" s="425">
        <f t="shared" si="5"/>
        <v>2502.9</v>
      </c>
      <c r="D137" s="426">
        <f t="shared" si="5"/>
        <v>0</v>
      </c>
      <c r="E137" s="427">
        <v>2502.9</v>
      </c>
      <c r="F137" s="428"/>
      <c r="G137" s="429">
        <v>97.2</v>
      </c>
      <c r="H137" s="429"/>
      <c r="I137" s="429">
        <v>373.84615384615387</v>
      </c>
      <c r="J137" s="429"/>
      <c r="K137" s="430">
        <v>22356</v>
      </c>
      <c r="L137" s="431"/>
      <c r="M137" s="129" t="s">
        <v>55</v>
      </c>
      <c r="N137" s="136" t="s">
        <v>55</v>
      </c>
      <c r="O137" s="107" t="s">
        <v>55</v>
      </c>
      <c r="P137" s="137" t="s">
        <v>55</v>
      </c>
    </row>
    <row r="138" spans="1:16" ht="15.75" thickBot="1">
      <c r="A138" s="460"/>
      <c r="B138" s="109" t="str">
        <f t="shared" si="4"/>
        <v>Matelac REF 1435</v>
      </c>
      <c r="C138" s="425">
        <f t="shared" ref="C138:D142" si="6">IF($D$1=1,E138,IF($D$1=2,G138,IF($D$1=3,I138,IF($D$1=4,K138,0))))</f>
        <v>2502.9</v>
      </c>
      <c r="D138" s="426">
        <f t="shared" si="6"/>
        <v>0</v>
      </c>
      <c r="E138" s="427">
        <v>2502.9</v>
      </c>
      <c r="F138" s="428"/>
      <c r="G138" s="439">
        <v>97.2</v>
      </c>
      <c r="H138" s="439"/>
      <c r="I138" s="439">
        <v>373.84615384615387</v>
      </c>
      <c r="J138" s="439"/>
      <c r="K138" s="440">
        <v>22356</v>
      </c>
      <c r="L138" s="441"/>
      <c r="M138" s="142" t="s">
        <v>53</v>
      </c>
      <c r="N138" s="136" t="s">
        <v>53</v>
      </c>
      <c r="O138" s="107" t="s">
        <v>53</v>
      </c>
      <c r="P138" s="137" t="s">
        <v>53</v>
      </c>
    </row>
    <row r="139" spans="1:16" ht="15.75" thickBot="1">
      <c r="A139" s="460"/>
      <c r="B139" s="109" t="str">
        <f t="shared" si="4"/>
        <v>Matelac REF 1586</v>
      </c>
      <c r="C139" s="425">
        <f t="shared" si="6"/>
        <v>2502.9</v>
      </c>
      <c r="D139" s="426">
        <f t="shared" si="6"/>
        <v>0</v>
      </c>
      <c r="E139" s="427">
        <v>2502.9</v>
      </c>
      <c r="F139" s="428"/>
      <c r="G139" s="429">
        <v>97.2</v>
      </c>
      <c r="H139" s="429"/>
      <c r="I139" s="429">
        <v>373.84615384615387</v>
      </c>
      <c r="J139" s="429"/>
      <c r="K139" s="430">
        <v>22356</v>
      </c>
      <c r="L139" s="431"/>
      <c r="M139" s="143" t="s">
        <v>60</v>
      </c>
      <c r="N139" s="136" t="s">
        <v>60</v>
      </c>
      <c r="O139" s="107" t="s">
        <v>60</v>
      </c>
      <c r="P139" s="137" t="s">
        <v>60</v>
      </c>
    </row>
    <row r="140" spans="1:16" ht="15.75" thickBot="1">
      <c r="A140" s="460"/>
      <c r="B140" s="109" t="str">
        <f t="shared" si="4"/>
        <v>Matelac zrcadlo bronz</v>
      </c>
      <c r="C140" s="425">
        <f t="shared" si="6"/>
        <v>2708.9</v>
      </c>
      <c r="D140" s="426">
        <f t="shared" si="6"/>
        <v>0</v>
      </c>
      <c r="E140" s="427">
        <v>2708.9</v>
      </c>
      <c r="F140" s="428"/>
      <c r="G140" s="439">
        <v>105.2</v>
      </c>
      <c r="H140" s="439"/>
      <c r="I140" s="439">
        <v>404.61538461538464</v>
      </c>
      <c r="J140" s="439"/>
      <c r="K140" s="440">
        <v>24195.999999999996</v>
      </c>
      <c r="L140" s="441"/>
      <c r="M140" s="143" t="s">
        <v>66</v>
      </c>
      <c r="N140" s="136" t="s">
        <v>258</v>
      </c>
      <c r="O140" s="107" t="s">
        <v>256</v>
      </c>
      <c r="P140" s="137" t="s">
        <v>319</v>
      </c>
    </row>
    <row r="141" spans="1:16" ht="15.75" thickBot="1">
      <c r="A141" s="460"/>
      <c r="B141" s="109" t="str">
        <f t="shared" si="4"/>
        <v>Matelac zrcadlo grafit</v>
      </c>
      <c r="C141" s="425">
        <f t="shared" si="6"/>
        <v>3038.5</v>
      </c>
      <c r="D141" s="426">
        <f t="shared" si="6"/>
        <v>0</v>
      </c>
      <c r="E141" s="427">
        <v>3038.5</v>
      </c>
      <c r="F141" s="428"/>
      <c r="G141" s="429">
        <v>118</v>
      </c>
      <c r="H141" s="429"/>
      <c r="I141" s="429">
        <v>453.84615384615387</v>
      </c>
      <c r="J141" s="429"/>
      <c r="K141" s="430">
        <v>27139.999999999996</v>
      </c>
      <c r="L141" s="431"/>
      <c r="M141" s="143" t="s">
        <v>68</v>
      </c>
      <c r="N141" s="136" t="s">
        <v>259</v>
      </c>
      <c r="O141" s="107" t="s">
        <v>257</v>
      </c>
      <c r="P141" s="137" t="s">
        <v>320</v>
      </c>
    </row>
    <row r="142" spans="1:16" ht="15.75" thickBot="1">
      <c r="A142" s="461"/>
      <c r="B142" s="144" t="str">
        <f t="shared" si="4"/>
        <v>Matelac zrcadlo stříbr.</v>
      </c>
      <c r="C142" s="432">
        <f t="shared" si="6"/>
        <v>2708.9</v>
      </c>
      <c r="D142" s="433">
        <f t="shared" si="6"/>
        <v>0</v>
      </c>
      <c r="E142" s="434">
        <v>2708.9</v>
      </c>
      <c r="F142" s="435"/>
      <c r="G142" s="436">
        <v>105.2</v>
      </c>
      <c r="H142" s="436"/>
      <c r="I142" s="436">
        <v>404.61538461538464</v>
      </c>
      <c r="J142" s="436"/>
      <c r="K142" s="437">
        <v>24195.999999999996</v>
      </c>
      <c r="L142" s="438"/>
      <c r="M142" s="145" t="s">
        <v>67</v>
      </c>
      <c r="N142" s="138" t="s">
        <v>1004</v>
      </c>
      <c r="O142" s="107" t="s">
        <v>1005</v>
      </c>
      <c r="P142" s="139" t="s">
        <v>1006</v>
      </c>
    </row>
    <row r="145" spans="2:16">
      <c r="B145" s="146" t="str">
        <f t="shared" ref="B145:B210" si="7">IF($D$1=1,M145,IF($D$1=2,N145,IF($D$1=3,O145,IF($D$1=4,P145,0))))</f>
        <v>Rámeček</v>
      </c>
      <c r="M145" s="11" t="s">
        <v>1024</v>
      </c>
      <c r="N145" s="7" t="s">
        <v>1025</v>
      </c>
      <c r="O145" s="7" t="s">
        <v>1026</v>
      </c>
      <c r="P145" s="7" t="s">
        <v>1054</v>
      </c>
    </row>
    <row r="146" spans="2:16">
      <c r="B146" s="146" t="str">
        <f t="shared" si="7"/>
        <v xml:space="preserve">Standardní vrtání otvoru pro misku závěsu je 3 mm od hrany. </v>
      </c>
      <c r="M146" s="11" t="s">
        <v>429</v>
      </c>
      <c r="N146" s="7" t="s">
        <v>462</v>
      </c>
      <c r="O146" s="7" t="s">
        <v>1009</v>
      </c>
      <c r="P146" s="7" t="s">
        <v>1191</v>
      </c>
    </row>
    <row r="147" spans="2:16">
      <c r="B147" s="146" t="str">
        <f t="shared" si="7"/>
        <v>Uvedené ceny jsou bez DPH!</v>
      </c>
      <c r="M147" s="11" t="s">
        <v>1521</v>
      </c>
      <c r="N147" s="7" t="s">
        <v>1522</v>
      </c>
      <c r="O147" s="7" t="s">
        <v>1523</v>
      </c>
      <c r="P147" s="7" t="s">
        <v>1192</v>
      </c>
    </row>
    <row r="148" spans="2:16">
      <c r="B148" s="146" t="str">
        <f t="shared" si="7"/>
        <v>Typ profilu</v>
      </c>
      <c r="M148" s="11" t="s">
        <v>142</v>
      </c>
      <c r="N148" s="7" t="s">
        <v>142</v>
      </c>
      <c r="O148" s="7" t="s">
        <v>323</v>
      </c>
      <c r="P148" s="7" t="s">
        <v>334</v>
      </c>
    </row>
    <row r="149" spans="2:16">
      <c r="B149" s="146" t="str">
        <f t="shared" si="7"/>
        <v>Typ skla</v>
      </c>
      <c r="M149" s="11" t="s">
        <v>5</v>
      </c>
      <c r="N149" s="7" t="s">
        <v>5</v>
      </c>
      <c r="O149" s="7" t="s">
        <v>11</v>
      </c>
      <c r="P149" s="7" t="s">
        <v>264</v>
      </c>
    </row>
    <row r="150" spans="2:16">
      <c r="B150" s="146" t="str">
        <f t="shared" si="7"/>
        <v>Počet kusů</v>
      </c>
      <c r="M150" s="11" t="s">
        <v>4</v>
      </c>
      <c r="N150" s="7" t="s">
        <v>144</v>
      </c>
      <c r="O150" s="7" t="s">
        <v>12</v>
      </c>
      <c r="P150" s="7" t="s">
        <v>1193</v>
      </c>
    </row>
    <row r="151" spans="2:16">
      <c r="B151" s="146" t="str">
        <f t="shared" si="7"/>
        <v xml:space="preserve">Šířka </v>
      </c>
      <c r="M151" s="11" t="s">
        <v>3</v>
      </c>
      <c r="N151" s="7" t="s">
        <v>145</v>
      </c>
      <c r="O151" s="7" t="s">
        <v>8</v>
      </c>
      <c r="P151" s="7" t="s">
        <v>265</v>
      </c>
    </row>
    <row r="152" spans="2:16">
      <c r="B152" s="146" t="str">
        <f t="shared" si="7"/>
        <v>Výška</v>
      </c>
      <c r="M152" s="11" t="s">
        <v>13</v>
      </c>
      <c r="N152" s="7" t="s">
        <v>13</v>
      </c>
      <c r="O152" s="7" t="s">
        <v>9</v>
      </c>
      <c r="P152" s="7" t="s">
        <v>266</v>
      </c>
    </row>
    <row r="153" spans="2:16">
      <c r="B153" s="146" t="str">
        <f t="shared" si="7"/>
        <v>Poznámky</v>
      </c>
      <c r="M153" s="11" t="s">
        <v>321</v>
      </c>
      <c r="N153" s="7" t="s">
        <v>321</v>
      </c>
      <c r="O153" s="7" t="s">
        <v>201</v>
      </c>
      <c r="P153" s="7" t="s">
        <v>322</v>
      </c>
    </row>
    <row r="154" spans="2:16">
      <c r="B154" s="146" t="str">
        <f t="shared" si="7"/>
        <v>Cena rámečků celkem</v>
      </c>
      <c r="M154" s="11" t="s">
        <v>15</v>
      </c>
      <c r="N154" s="7" t="s">
        <v>146</v>
      </c>
      <c r="O154" s="7" t="s">
        <v>202</v>
      </c>
      <c r="P154" s="7" t="s">
        <v>267</v>
      </c>
    </row>
    <row r="155" spans="2:16">
      <c r="B155" s="146" t="str">
        <f t="shared" si="7"/>
        <v>Cena kování celkem</v>
      </c>
      <c r="M155" s="147" t="s">
        <v>16</v>
      </c>
      <c r="N155" s="7" t="s">
        <v>147</v>
      </c>
      <c r="O155" s="7" t="s">
        <v>203</v>
      </c>
      <c r="P155" s="7" t="s">
        <v>268</v>
      </c>
    </row>
    <row r="156" spans="2:16">
      <c r="B156" s="146" t="str">
        <f t="shared" si="7"/>
        <v>Cena za kompletní objednávku</v>
      </c>
      <c r="M156" s="147" t="s">
        <v>69</v>
      </c>
      <c r="N156" s="7" t="s">
        <v>148</v>
      </c>
      <c r="O156" s="7" t="s">
        <v>204</v>
      </c>
      <c r="P156" s="7" t="s">
        <v>269</v>
      </c>
    </row>
    <row r="157" spans="2:16">
      <c r="B157" s="146" t="str">
        <f t="shared" si="7"/>
        <v>Závěsy</v>
      </c>
      <c r="M157" s="11" t="s">
        <v>396</v>
      </c>
      <c r="N157" s="7" t="s">
        <v>397</v>
      </c>
      <c r="O157" s="7" t="s">
        <v>398</v>
      </c>
      <c r="P157" s="7" t="s">
        <v>399</v>
      </c>
    </row>
    <row r="158" spans="2:16">
      <c r="B158" s="146" t="str">
        <f t="shared" si="7"/>
        <v>Aventos ostatní</v>
      </c>
      <c r="M158" s="11" t="s">
        <v>400</v>
      </c>
      <c r="N158" s="7" t="s">
        <v>401</v>
      </c>
      <c r="O158" s="7" t="s">
        <v>402</v>
      </c>
      <c r="P158" s="7" t="s">
        <v>1194</v>
      </c>
    </row>
    <row r="159" spans="2:16">
      <c r="B159" s="146" t="str">
        <f t="shared" si="7"/>
        <v>STRONG s tlumením</v>
      </c>
      <c r="M159" s="11" t="s">
        <v>657</v>
      </c>
      <c r="N159" s="7" t="s">
        <v>905</v>
      </c>
      <c r="O159" s="7" t="s">
        <v>906</v>
      </c>
      <c r="P159" s="7" t="s">
        <v>907</v>
      </c>
    </row>
    <row r="160" spans="2:16">
      <c r="B160" s="146" t="str">
        <f t="shared" si="7"/>
        <v>Závěsy se zvedacím pístem</v>
      </c>
      <c r="M160" s="11" t="s">
        <v>403</v>
      </c>
      <c r="N160" s="7" t="s">
        <v>404</v>
      </c>
      <c r="O160" s="7" t="s">
        <v>1284</v>
      </c>
      <c r="P160" s="7" t="s">
        <v>1195</v>
      </c>
    </row>
    <row r="161" spans="2:16">
      <c r="B161" s="146" t="str">
        <f t="shared" si="7"/>
        <v>Horní dvířko</v>
      </c>
      <c r="M161" s="11" t="s">
        <v>72</v>
      </c>
      <c r="N161" s="7" t="s">
        <v>149</v>
      </c>
      <c r="O161" s="7" t="s">
        <v>205</v>
      </c>
      <c r="P161" s="7" t="s">
        <v>405</v>
      </c>
    </row>
    <row r="162" spans="2:16">
      <c r="B162" s="146" t="str">
        <f t="shared" si="7"/>
        <v>Spodní dvířko</v>
      </c>
      <c r="M162" s="11" t="s">
        <v>71</v>
      </c>
      <c r="N162" s="7" t="s">
        <v>150</v>
      </c>
      <c r="O162" s="7" t="s">
        <v>206</v>
      </c>
      <c r="P162" s="7" t="s">
        <v>270</v>
      </c>
    </row>
    <row r="163" spans="2:16">
      <c r="B163" s="146" t="str">
        <f t="shared" si="7"/>
        <v>Naložený clip</v>
      </c>
      <c r="M163" s="12" t="s">
        <v>77</v>
      </c>
      <c r="N163" s="7" t="s">
        <v>77</v>
      </c>
      <c r="O163" s="7" t="s">
        <v>207</v>
      </c>
      <c r="P163" s="7" t="s">
        <v>271</v>
      </c>
    </row>
    <row r="164" spans="2:16">
      <c r="B164" s="146" t="str">
        <f t="shared" si="7"/>
        <v>Polonaložený clip</v>
      </c>
      <c r="M164" s="12" t="s">
        <v>78</v>
      </c>
      <c r="N164" s="7" t="s">
        <v>78</v>
      </c>
      <c r="O164" s="7" t="s">
        <v>208</v>
      </c>
      <c r="P164" s="7" t="s">
        <v>1196</v>
      </c>
    </row>
    <row r="165" spans="2:16">
      <c r="B165" s="146" t="str">
        <f t="shared" si="7"/>
        <v>Vložený clip</v>
      </c>
      <c r="M165" s="12" t="s">
        <v>79</v>
      </c>
      <c r="N165" s="7" t="s">
        <v>79</v>
      </c>
      <c r="O165" s="7" t="s">
        <v>209</v>
      </c>
      <c r="P165" s="7" t="s">
        <v>1197</v>
      </c>
    </row>
    <row r="166" spans="2:16">
      <c r="B166" s="146" t="str">
        <f t="shared" si="7"/>
        <v>Úhel 45°</v>
      </c>
      <c r="M166" s="12" t="s">
        <v>80</v>
      </c>
      <c r="N166" s="7" t="s">
        <v>151</v>
      </c>
      <c r="O166" s="7" t="s">
        <v>210</v>
      </c>
      <c r="P166" s="7" t="s">
        <v>272</v>
      </c>
    </row>
    <row r="167" spans="2:16">
      <c r="B167" s="146" t="str">
        <f t="shared" si="7"/>
        <v>Naložený</v>
      </c>
      <c r="M167" s="28" t="s">
        <v>81</v>
      </c>
      <c r="N167" s="7" t="s">
        <v>152</v>
      </c>
      <c r="O167" s="7" t="s">
        <v>211</v>
      </c>
      <c r="P167" s="7" t="s">
        <v>273</v>
      </c>
    </row>
    <row r="168" spans="2:16">
      <c r="B168" s="146" t="str">
        <f t="shared" si="7"/>
        <v>Polonaložený</v>
      </c>
      <c r="M168" s="28" t="s">
        <v>82</v>
      </c>
      <c r="N168" s="7" t="s">
        <v>153</v>
      </c>
      <c r="O168" s="7" t="s">
        <v>212</v>
      </c>
      <c r="P168" s="7" t="s">
        <v>1198</v>
      </c>
    </row>
    <row r="169" spans="2:16">
      <c r="B169" s="146" t="str">
        <f t="shared" si="7"/>
        <v>Vložený</v>
      </c>
      <c r="M169" s="28" t="s">
        <v>83</v>
      </c>
      <c r="N169" s="7" t="s">
        <v>154</v>
      </c>
      <c r="O169" s="7" t="s">
        <v>213</v>
      </c>
      <c r="P169" s="7" t="s">
        <v>1199</v>
      </c>
    </row>
    <row r="170" spans="2:16">
      <c r="B170" s="146" t="str">
        <f t="shared" si="7"/>
        <v>Úhel 45°</v>
      </c>
      <c r="M170" s="28" t="s">
        <v>80</v>
      </c>
      <c r="N170" s="7" t="s">
        <v>151</v>
      </c>
      <c r="O170" s="7" t="s">
        <v>210</v>
      </c>
      <c r="P170" s="7" t="s">
        <v>272</v>
      </c>
    </row>
    <row r="171" spans="2:16">
      <c r="B171" s="146" t="str">
        <f t="shared" si="7"/>
        <v>Naložený s opačnou pružinou</v>
      </c>
      <c r="M171" s="28" t="s">
        <v>84</v>
      </c>
      <c r="N171" s="7" t="s">
        <v>84</v>
      </c>
      <c r="O171" s="7" t="s">
        <v>214</v>
      </c>
      <c r="P171" s="7" t="s">
        <v>274</v>
      </c>
    </row>
    <row r="172" spans="2:16">
      <c r="B172" s="146" t="str">
        <f t="shared" si="7"/>
        <v>Vložený s opačnou pružinou</v>
      </c>
      <c r="M172" s="28" t="s">
        <v>85</v>
      </c>
      <c r="N172" s="7" t="s">
        <v>85</v>
      </c>
      <c r="O172" s="7" t="s">
        <v>215</v>
      </c>
      <c r="P172" s="7" t="s">
        <v>1200</v>
      </c>
    </row>
    <row r="173" spans="2:16">
      <c r="B173" s="146" t="str">
        <f t="shared" si="7"/>
        <v>Clip na vrut H2</v>
      </c>
      <c r="M173" s="11" t="s">
        <v>98</v>
      </c>
      <c r="N173" s="7" t="s">
        <v>155</v>
      </c>
      <c r="O173" s="7" t="s">
        <v>216</v>
      </c>
      <c r="P173" s="7" t="s">
        <v>275</v>
      </c>
    </row>
    <row r="174" spans="2:16">
      <c r="B174" s="146" t="str">
        <f t="shared" si="7"/>
        <v>Clip na vrut H4</v>
      </c>
      <c r="M174" s="11" t="s">
        <v>99</v>
      </c>
      <c r="N174" s="7" t="s">
        <v>156</v>
      </c>
      <c r="O174" s="7" t="s">
        <v>217</v>
      </c>
      <c r="P174" s="7" t="s">
        <v>276</v>
      </c>
    </row>
    <row r="175" spans="2:16">
      <c r="B175" s="146" t="str">
        <f t="shared" si="7"/>
        <v>Clip na eurošroub H2</v>
      </c>
      <c r="M175" s="11" t="s">
        <v>100</v>
      </c>
      <c r="N175" s="7" t="s">
        <v>157</v>
      </c>
      <c r="O175" s="7" t="s">
        <v>218</v>
      </c>
      <c r="P175" s="7" t="s">
        <v>277</v>
      </c>
    </row>
    <row r="176" spans="2:16">
      <c r="B176" s="146" t="str">
        <f t="shared" si="7"/>
        <v>Clip na eurošroub H4</v>
      </c>
      <c r="M176" s="11" t="s">
        <v>101</v>
      </c>
      <c r="N176" s="7" t="s">
        <v>158</v>
      </c>
      <c r="O176" s="7" t="s">
        <v>219</v>
      </c>
      <c r="P176" s="7" t="s">
        <v>278</v>
      </c>
    </row>
    <row r="177" spans="2:16">
      <c r="B177" s="146" t="str">
        <f t="shared" si="7"/>
        <v>Slide on na vrut H2</v>
      </c>
      <c r="M177" s="11" t="s">
        <v>102</v>
      </c>
      <c r="N177" s="7" t="s">
        <v>159</v>
      </c>
      <c r="O177" s="7" t="s">
        <v>220</v>
      </c>
      <c r="P177" s="7" t="s">
        <v>279</v>
      </c>
    </row>
    <row r="178" spans="2:16">
      <c r="B178" s="146" t="str">
        <f t="shared" si="7"/>
        <v>Slide on na vrut H4</v>
      </c>
      <c r="M178" s="11" t="s">
        <v>103</v>
      </c>
      <c r="N178" s="7" t="s">
        <v>160</v>
      </c>
      <c r="O178" s="7" t="s">
        <v>221</v>
      </c>
      <c r="P178" s="7" t="s">
        <v>280</v>
      </c>
    </row>
    <row r="179" spans="2:16">
      <c r="B179" s="146" t="str">
        <f t="shared" si="7"/>
        <v>Slide on na eurošroub H2</v>
      </c>
      <c r="M179" s="11" t="s">
        <v>104</v>
      </c>
      <c r="N179" s="7" t="s">
        <v>161</v>
      </c>
      <c r="O179" s="7" t="s">
        <v>222</v>
      </c>
      <c r="P179" s="7" t="s">
        <v>281</v>
      </c>
    </row>
    <row r="180" spans="2:16">
      <c r="B180" s="146" t="str">
        <f t="shared" si="7"/>
        <v>Slide on na eurošroub H4</v>
      </c>
      <c r="M180" s="11" t="s">
        <v>105</v>
      </c>
      <c r="N180" s="7" t="s">
        <v>162</v>
      </c>
      <c r="O180" s="7" t="s">
        <v>223</v>
      </c>
      <c r="P180" s="7" t="s">
        <v>282</v>
      </c>
    </row>
    <row r="181" spans="2:16">
      <c r="B181" s="146" t="str">
        <f t="shared" si="7"/>
        <v>Naložený pro Blumotion</v>
      </c>
      <c r="M181" s="11" t="s">
        <v>89</v>
      </c>
      <c r="N181" s="7" t="s">
        <v>163</v>
      </c>
      <c r="O181" s="7" t="s">
        <v>224</v>
      </c>
      <c r="P181" s="7" t="s">
        <v>283</v>
      </c>
    </row>
    <row r="182" spans="2:16">
      <c r="B182" s="146" t="str">
        <f t="shared" si="7"/>
        <v>Polonaložený s integr. Blumotionem</v>
      </c>
      <c r="M182" s="11" t="s">
        <v>427</v>
      </c>
      <c r="N182" s="7" t="s">
        <v>463</v>
      </c>
      <c r="O182" s="7" t="s">
        <v>1285</v>
      </c>
      <c r="P182" s="7" t="s">
        <v>474</v>
      </c>
    </row>
    <row r="183" spans="2:16">
      <c r="B183" s="146" t="str">
        <f t="shared" si="7"/>
        <v>Vložený s integr. Blumotionem</v>
      </c>
      <c r="M183" s="11" t="s">
        <v>428</v>
      </c>
      <c r="N183" s="7" t="s">
        <v>464</v>
      </c>
      <c r="O183" s="7" t="s">
        <v>1286</v>
      </c>
      <c r="P183" s="7" t="s">
        <v>1201</v>
      </c>
    </row>
    <row r="184" spans="2:16">
      <c r="B184" s="146" t="str">
        <f t="shared" si="7"/>
        <v>45° clip naložený</v>
      </c>
      <c r="M184" s="28" t="s">
        <v>91</v>
      </c>
      <c r="N184" s="7" t="s">
        <v>164</v>
      </c>
      <c r="O184" s="7" t="s">
        <v>225</v>
      </c>
      <c r="P184" s="7" t="s">
        <v>284</v>
      </c>
    </row>
    <row r="185" spans="2:16">
      <c r="B185" s="146" t="str">
        <f t="shared" si="7"/>
        <v>45° clip polonaložený</v>
      </c>
      <c r="M185" s="28" t="s">
        <v>90</v>
      </c>
      <c r="N185" s="7" t="s">
        <v>90</v>
      </c>
      <c r="O185" s="7" t="s">
        <v>226</v>
      </c>
      <c r="P185" s="7" t="s">
        <v>1202</v>
      </c>
    </row>
    <row r="186" spans="2:16">
      <c r="B186" s="146" t="str">
        <f t="shared" si="7"/>
        <v>Naložený bez pružiny</v>
      </c>
      <c r="M186" s="28" t="s">
        <v>86</v>
      </c>
      <c r="N186" s="7" t="s">
        <v>86</v>
      </c>
      <c r="O186" s="7" t="s">
        <v>227</v>
      </c>
      <c r="P186" s="7" t="s">
        <v>285</v>
      </c>
    </row>
    <row r="187" spans="2:16">
      <c r="B187" s="146" t="str">
        <f t="shared" si="7"/>
        <v>Naložený bez pružiny (TIP-ON)</v>
      </c>
      <c r="M187" s="28" t="s">
        <v>92</v>
      </c>
      <c r="N187" s="7" t="s">
        <v>165</v>
      </c>
      <c r="O187" s="7" t="s">
        <v>228</v>
      </c>
      <c r="P187" s="7" t="s">
        <v>286</v>
      </c>
    </row>
    <row r="188" spans="2:16">
      <c r="B188" s="146" t="str">
        <f t="shared" si="7"/>
        <v>Clip na eurošroub</v>
      </c>
      <c r="M188" s="28" t="s">
        <v>94</v>
      </c>
      <c r="N188" s="7" t="s">
        <v>166</v>
      </c>
      <c r="O188" s="7" t="s">
        <v>229</v>
      </c>
      <c r="P188" s="7" t="s">
        <v>287</v>
      </c>
    </row>
    <row r="189" spans="2:16">
      <c r="B189" s="146" t="str">
        <f t="shared" si="7"/>
        <v>Clip na vrut</v>
      </c>
      <c r="M189" s="28" t="s">
        <v>93</v>
      </c>
      <c r="N189" s="7" t="s">
        <v>167</v>
      </c>
      <c r="O189" s="7" t="s">
        <v>230</v>
      </c>
      <c r="P189" s="7" t="s">
        <v>288</v>
      </c>
    </row>
    <row r="190" spans="2:16">
      <c r="B190" s="146" t="str">
        <f t="shared" si="7"/>
        <v xml:space="preserve">Zvýšená o 6 mm </v>
      </c>
      <c r="M190" s="28" t="s">
        <v>95</v>
      </c>
      <c r="N190" s="7" t="s">
        <v>168</v>
      </c>
      <c r="O190" s="7" t="s">
        <v>1287</v>
      </c>
      <c r="P190" s="7" t="s">
        <v>289</v>
      </c>
    </row>
    <row r="191" spans="2:16">
      <c r="B191" s="146" t="str">
        <f t="shared" si="7"/>
        <v>45° clip</v>
      </c>
      <c r="M191" s="28" t="s">
        <v>0</v>
      </c>
      <c r="N191" s="7" t="s">
        <v>169</v>
      </c>
      <c r="O191" s="7" t="s">
        <v>0</v>
      </c>
      <c r="P191" s="7" t="s">
        <v>1203</v>
      </c>
    </row>
    <row r="192" spans="2:16">
      <c r="B192" s="146" t="str">
        <f t="shared" si="7"/>
        <v xml:space="preserve">Clip na eurošroub H0 </v>
      </c>
      <c r="M192" s="28" t="s">
        <v>97</v>
      </c>
      <c r="N192" s="7" t="s">
        <v>170</v>
      </c>
      <c r="O192" s="7" t="s">
        <v>231</v>
      </c>
      <c r="P192" s="7" t="s">
        <v>290</v>
      </c>
    </row>
    <row r="193" spans="2:16">
      <c r="B193" s="146" t="str">
        <f t="shared" si="7"/>
        <v>Clip na vrut H0</v>
      </c>
      <c r="M193" s="28" t="s">
        <v>96</v>
      </c>
      <c r="N193" s="7" t="s">
        <v>171</v>
      </c>
      <c r="O193" s="7" t="s">
        <v>232</v>
      </c>
      <c r="P193" s="7" t="s">
        <v>291</v>
      </c>
    </row>
    <row r="194" spans="2:16">
      <c r="B194" s="146" t="str">
        <f t="shared" si="7"/>
        <v>Výběr pozice rámečku</v>
      </c>
      <c r="M194" s="28" t="s">
        <v>116</v>
      </c>
      <c r="N194" s="7" t="s">
        <v>172</v>
      </c>
      <c r="O194" s="7" t="s">
        <v>1288</v>
      </c>
      <c r="P194" s="7" t="s">
        <v>292</v>
      </c>
    </row>
    <row r="195" spans="2:16">
      <c r="B195" s="146" t="str">
        <f t="shared" si="7"/>
        <v>Výrobce závěsů</v>
      </c>
      <c r="M195" s="28" t="s">
        <v>106</v>
      </c>
      <c r="N195" s="7" t="s">
        <v>173</v>
      </c>
      <c r="O195" s="7" t="s">
        <v>233</v>
      </c>
      <c r="P195" s="7" t="s">
        <v>293</v>
      </c>
    </row>
    <row r="196" spans="2:16">
      <c r="B196" s="146" t="str">
        <f t="shared" si="7"/>
        <v>Typ závěsů</v>
      </c>
      <c r="M196" s="28" t="s">
        <v>107</v>
      </c>
      <c r="N196" s="7" t="s">
        <v>174</v>
      </c>
      <c r="O196" s="7" t="s">
        <v>234</v>
      </c>
      <c r="P196" s="7" t="s">
        <v>294</v>
      </c>
    </row>
    <row r="197" spans="2:16">
      <c r="B197" s="146" t="str">
        <f t="shared" si="7"/>
        <v>Typ Aventosu</v>
      </c>
      <c r="M197" s="11" t="s">
        <v>108</v>
      </c>
      <c r="N197" s="7" t="s">
        <v>108</v>
      </c>
      <c r="O197" s="7" t="s">
        <v>235</v>
      </c>
      <c r="P197" s="7" t="s">
        <v>1204</v>
      </c>
    </row>
    <row r="198" spans="2:16">
      <c r="B198" s="146" t="str">
        <f t="shared" si="7"/>
        <v>Typ podložky</v>
      </c>
      <c r="M198" s="11" t="s">
        <v>109</v>
      </c>
      <c r="N198" s="7" t="s">
        <v>109</v>
      </c>
      <c r="O198" s="7" t="s">
        <v>236</v>
      </c>
      <c r="P198" s="7" t="s">
        <v>295</v>
      </c>
    </row>
    <row r="199" spans="2:16">
      <c r="B199" s="146" t="str">
        <f t="shared" si="7"/>
        <v>Počet závěsu na 1 rámeček</v>
      </c>
      <c r="M199" s="11" t="s">
        <v>129</v>
      </c>
      <c r="N199" s="7" t="s">
        <v>175</v>
      </c>
      <c r="O199" s="7" t="s">
        <v>237</v>
      </c>
      <c r="P199" s="7" t="s">
        <v>296</v>
      </c>
    </row>
    <row r="200" spans="2:16">
      <c r="B200" s="146" t="str">
        <f t="shared" si="7"/>
        <v>Zvedací písty</v>
      </c>
      <c r="M200" s="11" t="s">
        <v>111</v>
      </c>
      <c r="N200" s="7" t="s">
        <v>176</v>
      </c>
      <c r="O200" s="7" t="s">
        <v>238</v>
      </c>
      <c r="P200" s="7" t="s">
        <v>1205</v>
      </c>
    </row>
    <row r="201" spans="2:16">
      <c r="B201" s="146" t="str">
        <f t="shared" si="7"/>
        <v>Dodat včetně uvedeného kování</v>
      </c>
      <c r="M201" s="11" t="s">
        <v>110</v>
      </c>
      <c r="N201" s="7" t="s">
        <v>177</v>
      </c>
      <c r="O201" s="7" t="s">
        <v>263</v>
      </c>
      <c r="P201" s="7" t="s">
        <v>1206</v>
      </c>
    </row>
    <row r="202" spans="2:16">
      <c r="B202" s="146" t="str">
        <f t="shared" si="7"/>
        <v>Umístění pístů</v>
      </c>
      <c r="M202" s="11" t="s">
        <v>112</v>
      </c>
      <c r="N202" s="7" t="s">
        <v>178</v>
      </c>
      <c r="O202" s="7" t="s">
        <v>239</v>
      </c>
      <c r="P202" s="7" t="s">
        <v>297</v>
      </c>
    </row>
    <row r="203" spans="2:16">
      <c r="B203" s="146" t="str">
        <f t="shared" si="7"/>
        <v>Nahoře</v>
      </c>
      <c r="M203" s="11" t="s">
        <v>123</v>
      </c>
      <c r="N203" s="7" t="s">
        <v>1076</v>
      </c>
      <c r="O203" s="7" t="s">
        <v>1074</v>
      </c>
      <c r="P203" s="7" t="s">
        <v>1075</v>
      </c>
    </row>
    <row r="204" spans="2:16">
      <c r="B204" s="146" t="str">
        <f t="shared" si="7"/>
        <v>Dole</v>
      </c>
      <c r="M204" s="11" t="s">
        <v>124</v>
      </c>
      <c r="N204" s="7" t="s">
        <v>124</v>
      </c>
      <c r="O204" s="7" t="s">
        <v>1289</v>
      </c>
      <c r="P204" s="7" t="s">
        <v>1077</v>
      </c>
    </row>
    <row r="205" spans="2:16">
      <c r="B205" s="146" t="str">
        <f t="shared" si="7"/>
        <v xml:space="preserve">Vpravo </v>
      </c>
      <c r="M205" s="11" t="s">
        <v>114</v>
      </c>
      <c r="N205" s="7" t="s">
        <v>179</v>
      </c>
      <c r="O205" s="7" t="s">
        <v>240</v>
      </c>
      <c r="P205" s="7" t="s">
        <v>298</v>
      </c>
    </row>
    <row r="206" spans="2:16">
      <c r="B206" s="146" t="str">
        <f t="shared" si="7"/>
        <v>Vlevo</v>
      </c>
      <c r="M206" s="11" t="s">
        <v>113</v>
      </c>
      <c r="N206" s="7" t="s">
        <v>180</v>
      </c>
      <c r="O206" s="7" t="s">
        <v>241</v>
      </c>
      <c r="P206" s="7" t="s">
        <v>299</v>
      </c>
    </row>
    <row r="207" spans="2:16">
      <c r="B207" s="146" t="str">
        <f t="shared" si="7"/>
        <v>2 Kusy (obě strany)</v>
      </c>
      <c r="M207" s="11" t="s">
        <v>115</v>
      </c>
      <c r="N207" s="7" t="s">
        <v>181</v>
      </c>
      <c r="O207" s="7" t="s">
        <v>242</v>
      </c>
      <c r="P207" s="7" t="s">
        <v>300</v>
      </c>
    </row>
    <row r="208" spans="2:16">
      <c r="B208" s="146" t="str">
        <f t="shared" si="7"/>
        <v>Provedení druhého dvířka</v>
      </c>
      <c r="M208" s="11" t="s">
        <v>128</v>
      </c>
      <c r="N208" s="7" t="s">
        <v>182</v>
      </c>
      <c r="O208" s="7" t="s">
        <v>262</v>
      </c>
      <c r="P208" s="7" t="s">
        <v>1207</v>
      </c>
    </row>
    <row r="209" spans="2:16">
      <c r="B209" s="146" t="str">
        <f t="shared" si="7"/>
        <v>Úzký ALU rámeček</v>
      </c>
      <c r="M209" s="11" t="s">
        <v>117</v>
      </c>
      <c r="N209" s="7" t="s">
        <v>183</v>
      </c>
      <c r="O209" s="7" t="s">
        <v>243</v>
      </c>
      <c r="P209" s="7" t="s">
        <v>301</v>
      </c>
    </row>
    <row r="210" spans="2:16">
      <c r="B210" s="146" t="str">
        <f t="shared" si="7"/>
        <v>Široký ALU rámeček</v>
      </c>
      <c r="M210" s="11" t="s">
        <v>118</v>
      </c>
      <c r="N210" s="7" t="s">
        <v>184</v>
      </c>
      <c r="O210" s="7" t="s">
        <v>244</v>
      </c>
      <c r="P210" s="7" t="s">
        <v>302</v>
      </c>
    </row>
    <row r="211" spans="2:16">
      <c r="B211" s="146" t="str">
        <f t="shared" ref="B211:B244" si="8">IF($D$1=1,M211,IF($D$1=2,N211,IF($D$1=3,O211,IF($D$1=4,P211,0))))</f>
        <v>MDF tloušťky 16 mm</v>
      </c>
      <c r="M211" s="11" t="s">
        <v>120</v>
      </c>
      <c r="N211" s="7" t="s">
        <v>185</v>
      </c>
      <c r="O211" s="7" t="s">
        <v>245</v>
      </c>
      <c r="P211" s="7" t="s">
        <v>303</v>
      </c>
    </row>
    <row r="212" spans="2:16">
      <c r="B212" s="146" t="str">
        <f t="shared" si="8"/>
        <v>MDF tloušťky 18 mm</v>
      </c>
      <c r="M212" s="11" t="s">
        <v>119</v>
      </c>
      <c r="N212" s="7" t="s">
        <v>186</v>
      </c>
      <c r="O212" s="7" t="s">
        <v>246</v>
      </c>
      <c r="P212" s="7" t="s">
        <v>304</v>
      </c>
    </row>
    <row r="213" spans="2:16">
      <c r="B213" s="146" t="str">
        <f t="shared" si="8"/>
        <v>DTDL tloušťky 18 mm</v>
      </c>
      <c r="M213" s="11" t="s">
        <v>121</v>
      </c>
      <c r="N213" s="7" t="s">
        <v>187</v>
      </c>
      <c r="O213" s="7" t="s">
        <v>1290</v>
      </c>
      <c r="P213" s="7" t="s">
        <v>1208</v>
      </c>
    </row>
    <row r="214" spans="2:16">
      <c r="B214" s="146" t="str">
        <f t="shared" si="8"/>
        <v>Umístění závěsů</v>
      </c>
      <c r="M214" s="11" t="s">
        <v>122</v>
      </c>
      <c r="N214" s="7" t="s">
        <v>188</v>
      </c>
      <c r="O214" s="7" t="s">
        <v>247</v>
      </c>
      <c r="P214" s="7" t="s">
        <v>305</v>
      </c>
    </row>
    <row r="215" spans="2:16">
      <c r="B215" s="146" t="str">
        <f t="shared" si="8"/>
        <v>Nahoře</v>
      </c>
      <c r="M215" s="11" t="s">
        <v>123</v>
      </c>
      <c r="N215" s="7" t="s">
        <v>189</v>
      </c>
      <c r="O215" s="7" t="s">
        <v>1074</v>
      </c>
      <c r="P215" s="7" t="s">
        <v>1075</v>
      </c>
    </row>
    <row r="216" spans="2:16">
      <c r="B216" s="146" t="str">
        <f t="shared" si="8"/>
        <v>Dole</v>
      </c>
      <c r="M216" s="11" t="s">
        <v>124</v>
      </c>
      <c r="N216" s="7" t="s">
        <v>124</v>
      </c>
      <c r="O216" s="7" t="s">
        <v>1289</v>
      </c>
      <c r="P216" s="7" t="s">
        <v>1077</v>
      </c>
    </row>
    <row r="217" spans="2:16">
      <c r="B217" s="146" t="str">
        <f t="shared" si="8"/>
        <v>Vyberte ze seznamu</v>
      </c>
      <c r="M217" s="11" t="s">
        <v>125</v>
      </c>
      <c r="N217" s="7" t="s">
        <v>190</v>
      </c>
      <c r="O217" s="7" t="s">
        <v>248</v>
      </c>
      <c r="P217" s="7" t="s">
        <v>306</v>
      </c>
    </row>
    <row r="218" spans="2:16">
      <c r="B218" s="146" t="str">
        <f t="shared" si="8"/>
        <v>Vzdálenost od kraje</v>
      </c>
      <c r="M218" s="11" t="s">
        <v>1078</v>
      </c>
      <c r="N218" s="7" t="s">
        <v>1079</v>
      </c>
      <c r="O218" s="7" t="s">
        <v>1080</v>
      </c>
      <c r="P218" s="7" t="s">
        <v>1081</v>
      </c>
    </row>
    <row r="219" spans="2:16">
      <c r="B219" s="146" t="str">
        <f t="shared" si="8"/>
        <v>Vzdálenost závěsu od kraje</v>
      </c>
      <c r="M219" s="11" t="s">
        <v>130</v>
      </c>
      <c r="N219" s="7" t="s">
        <v>191</v>
      </c>
      <c r="O219" s="7" t="s">
        <v>249</v>
      </c>
      <c r="P219" s="7" t="s">
        <v>307</v>
      </c>
    </row>
    <row r="220" spans="2:16">
      <c r="B220" s="146" t="str">
        <f t="shared" si="8"/>
        <v>Vyplňte pouze pokud nebude vrtání symetricky na střed</v>
      </c>
      <c r="M220" s="11" t="s">
        <v>131</v>
      </c>
      <c r="N220" s="7" t="s">
        <v>192</v>
      </c>
      <c r="O220" s="7" t="s">
        <v>1010</v>
      </c>
      <c r="P220" s="7" t="s">
        <v>308</v>
      </c>
    </row>
    <row r="221" spans="2:16">
      <c r="B221" s="146" t="str">
        <f t="shared" si="8"/>
        <v>Objednávkový formulář ALU uchytových profilů</v>
      </c>
      <c r="M221" s="11" t="s">
        <v>1322</v>
      </c>
      <c r="N221" s="7" t="s">
        <v>1323</v>
      </c>
      <c r="O221" s="7" t="s">
        <v>1505</v>
      </c>
      <c r="P221" s="7" t="s">
        <v>1514</v>
      </c>
    </row>
    <row r="222" spans="2:16">
      <c r="B222" s="146" t="str">
        <f t="shared" si="8"/>
        <v xml:space="preserve">Při vyplňování formuláře postupujte vždy shora dolů. Provedete li zpětně změnu, překontrolujte zda jsou následující položky správně. </v>
      </c>
      <c r="M222" s="11" t="s">
        <v>143</v>
      </c>
      <c r="N222" s="7" t="s">
        <v>198</v>
      </c>
      <c r="O222" s="7" t="s">
        <v>1507</v>
      </c>
      <c r="P222" s="7" t="s">
        <v>1209</v>
      </c>
    </row>
    <row r="223" spans="2:16">
      <c r="B223" s="148" t="str">
        <f t="shared" si="8"/>
        <v>Ceny jsou platné od 01.12.2024/Verze 1.09</v>
      </c>
      <c r="M223" s="17" t="s">
        <v>1659</v>
      </c>
      <c r="N223" s="18" t="s">
        <v>1660</v>
      </c>
      <c r="O223" s="7" t="s">
        <v>1661</v>
      </c>
      <c r="P223" s="7" t="s">
        <v>1662</v>
      </c>
    </row>
    <row r="224" spans="2:16">
      <c r="B224" s="146" t="str">
        <f t="shared" si="8"/>
        <v>Cena celkem</v>
      </c>
      <c r="M224" s="11" t="s">
        <v>14</v>
      </c>
      <c r="N224" s="7" t="s">
        <v>193</v>
      </c>
      <c r="O224" s="7" t="s">
        <v>250</v>
      </c>
      <c r="P224" s="7" t="s">
        <v>309</v>
      </c>
    </row>
    <row r="225" spans="2:16">
      <c r="B225" s="146" t="str">
        <f t="shared" si="8"/>
        <v>Zákazník</v>
      </c>
      <c r="M225" s="11" t="s">
        <v>133</v>
      </c>
      <c r="N225" s="7" t="s">
        <v>133</v>
      </c>
      <c r="O225" s="7" t="s">
        <v>251</v>
      </c>
      <c r="P225" s="7" t="s">
        <v>310</v>
      </c>
    </row>
    <row r="226" spans="2:16">
      <c r="B226" s="146" t="str">
        <f t="shared" si="8"/>
        <v>Kontaktní tel.</v>
      </c>
      <c r="M226" s="11" t="s">
        <v>135</v>
      </c>
      <c r="N226" s="7" t="s">
        <v>194</v>
      </c>
      <c r="O226" s="7" t="s">
        <v>252</v>
      </c>
      <c r="P226" s="7" t="s">
        <v>311</v>
      </c>
    </row>
    <row r="227" spans="2:16">
      <c r="B227" s="146" t="str">
        <f t="shared" si="8"/>
        <v>Kontaktní e-mail</v>
      </c>
      <c r="M227" s="11" t="s">
        <v>136</v>
      </c>
      <c r="N227" s="7" t="s">
        <v>195</v>
      </c>
      <c r="O227" s="7" t="s">
        <v>253</v>
      </c>
      <c r="P227" s="7" t="s">
        <v>312</v>
      </c>
    </row>
    <row r="228" spans="2:16">
      <c r="B228" s="146" t="str">
        <f t="shared" si="8"/>
        <v>Adresa provozovny</v>
      </c>
      <c r="M228" s="11" t="s">
        <v>134</v>
      </c>
      <c r="N228" s="7" t="s">
        <v>196</v>
      </c>
      <c r="O228" s="7" t="s">
        <v>254</v>
      </c>
      <c r="P228" s="7" t="s">
        <v>313</v>
      </c>
    </row>
    <row r="229" spans="2:16">
      <c r="B229" s="146" t="str">
        <f t="shared" si="8"/>
        <v>IČ:</v>
      </c>
      <c r="M229" s="11" t="s">
        <v>132</v>
      </c>
      <c r="N229" s="7" t="s">
        <v>132</v>
      </c>
      <c r="O229" s="7" t="s">
        <v>1352</v>
      </c>
      <c r="P229" s="7" t="s">
        <v>1352</v>
      </c>
    </row>
    <row r="230" spans="2:16">
      <c r="B230" s="146" t="str">
        <f t="shared" si="8"/>
        <v>Vaše sleva</v>
      </c>
      <c r="M230" s="11" t="s">
        <v>1663</v>
      </c>
      <c r="N230" s="7" t="s">
        <v>1664</v>
      </c>
      <c r="O230" s="7" t="s">
        <v>1665</v>
      </c>
      <c r="P230" s="7" t="s">
        <v>1666</v>
      </c>
    </row>
    <row r="231" spans="2:16">
      <c r="B231" s="146" t="str">
        <f t="shared" si="8"/>
        <v>Sleva na kování</v>
      </c>
      <c r="M231" s="11" t="s">
        <v>137</v>
      </c>
      <c r="N231" s="7" t="s">
        <v>197</v>
      </c>
      <c r="O231" s="7" t="s">
        <v>255</v>
      </c>
      <c r="P231" s="7" t="s">
        <v>314</v>
      </c>
    </row>
    <row r="232" spans="2:16">
      <c r="B232" s="146" t="str">
        <f t="shared" si="8"/>
        <v>Číslo objednávky</v>
      </c>
      <c r="M232" s="11" t="s">
        <v>139</v>
      </c>
      <c r="N232" s="7" t="s">
        <v>139</v>
      </c>
      <c r="O232" s="7" t="s">
        <v>10</v>
      </c>
      <c r="P232" s="7" t="s">
        <v>315</v>
      </c>
    </row>
    <row r="233" spans="2:16">
      <c r="B233" s="146" t="str">
        <f t="shared" si="8"/>
        <v>Barevné náhledy u jednotlivých názvů RAL a REF jsou pouze orientační!!!!</v>
      </c>
      <c r="M233" s="11" t="s">
        <v>138</v>
      </c>
      <c r="N233" s="7" t="s">
        <v>200</v>
      </c>
      <c r="O233" s="7" t="s">
        <v>1011</v>
      </c>
      <c r="P233" s="7" t="s">
        <v>1210</v>
      </c>
    </row>
    <row r="234" spans="2:16">
      <c r="B234" s="146" t="str">
        <f t="shared" si="8"/>
        <v>Typ kování</v>
      </c>
      <c r="M234" s="11" t="s">
        <v>70</v>
      </c>
      <c r="N234" s="7" t="s">
        <v>199</v>
      </c>
      <c r="O234" s="7" t="s">
        <v>261</v>
      </c>
      <c r="P234" s="7" t="s">
        <v>1008</v>
      </c>
    </row>
    <row r="235" spans="2:16">
      <c r="B235" s="146" t="str">
        <f t="shared" si="8"/>
        <v>AVENTOS HF</v>
      </c>
      <c r="M235" s="11" t="s">
        <v>73</v>
      </c>
      <c r="N235" s="11" t="s">
        <v>73</v>
      </c>
      <c r="O235" s="7" t="s">
        <v>73</v>
      </c>
      <c r="P235" s="7" t="s">
        <v>73</v>
      </c>
    </row>
    <row r="236" spans="2:16">
      <c r="B236" s="146" t="str">
        <f t="shared" si="8"/>
        <v>AVENTOS HK TOP</v>
      </c>
      <c r="M236" s="147" t="s">
        <v>1021</v>
      </c>
      <c r="N236" s="147" t="s">
        <v>1021</v>
      </c>
      <c r="O236" s="7" t="s">
        <v>1021</v>
      </c>
      <c r="P236" s="7" t="s">
        <v>1021</v>
      </c>
    </row>
    <row r="237" spans="2:16">
      <c r="B237" s="146" t="str">
        <f t="shared" si="8"/>
        <v>AVENTOS HKS</v>
      </c>
      <c r="M237" s="147" t="s">
        <v>74</v>
      </c>
      <c r="N237" s="147" t="s">
        <v>74</v>
      </c>
      <c r="O237" s="7" t="s">
        <v>74</v>
      </c>
      <c r="P237" s="7" t="s">
        <v>1211</v>
      </c>
    </row>
    <row r="238" spans="2:16">
      <c r="B238" s="146" t="str">
        <f t="shared" si="8"/>
        <v>AVENTOS HL</v>
      </c>
      <c r="M238" s="147" t="s">
        <v>75</v>
      </c>
      <c r="N238" s="147" t="s">
        <v>75</v>
      </c>
      <c r="O238" s="7" t="s">
        <v>75</v>
      </c>
      <c r="P238" s="7" t="s">
        <v>75</v>
      </c>
    </row>
    <row r="239" spans="2:16">
      <c r="B239" s="146" t="str">
        <f t="shared" si="8"/>
        <v>AVENTOS HS</v>
      </c>
      <c r="M239" s="147" t="s">
        <v>76</v>
      </c>
      <c r="N239" s="147" t="s">
        <v>76</v>
      </c>
      <c r="O239" s="7" t="s">
        <v>76</v>
      </c>
      <c r="P239" s="7" t="s">
        <v>76</v>
      </c>
    </row>
    <row r="240" spans="2:16">
      <c r="B240" s="146" t="str">
        <f t="shared" si="8"/>
        <v>AVENTOS HK-XS</v>
      </c>
      <c r="M240" s="147" t="s">
        <v>586</v>
      </c>
      <c r="N240" s="147" t="s">
        <v>586</v>
      </c>
      <c r="O240" s="7" t="s">
        <v>586</v>
      </c>
      <c r="P240" s="7" t="s">
        <v>586</v>
      </c>
    </row>
    <row r="241" spans="2:16">
      <c r="B241" s="146" t="str">
        <f t="shared" si="8"/>
        <v>AVENTOS HK-XS TIP-ON</v>
      </c>
      <c r="M241" s="147" t="s">
        <v>600</v>
      </c>
      <c r="N241" s="147" t="s">
        <v>600</v>
      </c>
      <c r="O241" s="7" t="s">
        <v>600</v>
      </c>
      <c r="P241" s="7" t="s">
        <v>600</v>
      </c>
    </row>
    <row r="242" spans="2:16">
      <c r="B242" s="146" t="str">
        <f t="shared" si="8"/>
        <v>FGV</v>
      </c>
      <c r="M242" s="147" t="s">
        <v>1</v>
      </c>
      <c r="N242" s="147" t="s">
        <v>1</v>
      </c>
      <c r="O242" s="7" t="s">
        <v>1</v>
      </c>
      <c r="P242" s="7" t="s">
        <v>1</v>
      </c>
    </row>
    <row r="243" spans="2:16">
      <c r="B243" s="146" t="str">
        <f t="shared" si="8"/>
        <v>BLUM</v>
      </c>
      <c r="M243" s="147" t="s">
        <v>2</v>
      </c>
      <c r="N243" s="147" t="s">
        <v>2</v>
      </c>
      <c r="O243" s="7" t="s">
        <v>2</v>
      </c>
      <c r="P243" s="7" t="s">
        <v>2</v>
      </c>
    </row>
    <row r="244" spans="2:16">
      <c r="B244" s="146" t="str">
        <f t="shared" si="8"/>
        <v>STRONG bez tlumení</v>
      </c>
      <c r="M244" s="147" t="s">
        <v>656</v>
      </c>
      <c r="N244" s="147" t="s">
        <v>908</v>
      </c>
      <c r="O244" s="7" t="s">
        <v>909</v>
      </c>
      <c r="P244" s="7" t="s">
        <v>910</v>
      </c>
    </row>
    <row r="245" spans="2:16">
      <c r="B245" s="146" t="s">
        <v>585</v>
      </c>
      <c r="M245" s="147" t="s">
        <v>585</v>
      </c>
      <c r="N245" s="147" t="s">
        <v>585</v>
      </c>
      <c r="O245" s="7" t="s">
        <v>585</v>
      </c>
      <c r="P245" s="7" t="s">
        <v>585</v>
      </c>
    </row>
    <row r="246" spans="2:16">
      <c r="B246" s="146" t="str">
        <f t="shared" ref="B246:B309" si="9">IF($D$1=1,M246,IF($D$1=2,N246,IF($D$1=3,O246,IF($D$1=4,P246,0))))</f>
        <v xml:space="preserve">Vyplňte pouze pokud nebude vrtání symetricky na střed </v>
      </c>
      <c r="M246" s="11" t="s">
        <v>260</v>
      </c>
      <c r="N246" s="147" t="s">
        <v>331</v>
      </c>
      <c r="O246" s="7" t="s">
        <v>335</v>
      </c>
      <c r="P246" s="7" t="s">
        <v>339</v>
      </c>
    </row>
    <row r="247" spans="2:16">
      <c r="B247" s="146" t="str">
        <f t="shared" si="9"/>
        <v>Posuvné rámečky</v>
      </c>
      <c r="M247" s="11" t="s">
        <v>7</v>
      </c>
      <c r="N247" s="147" t="s">
        <v>332</v>
      </c>
      <c r="O247" s="7" t="s">
        <v>499</v>
      </c>
      <c r="P247" s="7" t="s">
        <v>500</v>
      </c>
    </row>
    <row r="248" spans="2:16">
      <c r="B248" s="146" t="str">
        <f t="shared" si="9"/>
        <v>Standardně je objednávka dodána včetně kování a vodících profilů</v>
      </c>
      <c r="M248" s="11" t="s">
        <v>141</v>
      </c>
      <c r="N248" s="7" t="s">
        <v>326</v>
      </c>
      <c r="O248" s="7" t="s">
        <v>360</v>
      </c>
      <c r="P248" s="7" t="s">
        <v>1212</v>
      </c>
    </row>
    <row r="249" spans="2:16">
      <c r="B249" s="146" t="str">
        <f t="shared" si="9"/>
        <v xml:space="preserve">Vnitřní rozměr skříňky (mm)  </v>
      </c>
      <c r="M249" s="11" t="s">
        <v>329</v>
      </c>
      <c r="N249" s="7" t="s">
        <v>327</v>
      </c>
      <c r="O249" s="7" t="s">
        <v>336</v>
      </c>
      <c r="P249" s="7" t="s">
        <v>340</v>
      </c>
    </row>
    <row r="250" spans="2:16">
      <c r="B250" s="146" t="str">
        <f t="shared" si="9"/>
        <v>Počet dvířek</v>
      </c>
      <c r="M250" s="11" t="s">
        <v>140</v>
      </c>
      <c r="N250" s="7" t="s">
        <v>328</v>
      </c>
      <c r="O250" s="7" t="s">
        <v>1291</v>
      </c>
      <c r="P250" s="7" t="s">
        <v>341</v>
      </c>
    </row>
    <row r="251" spans="2:16">
      <c r="B251" s="146" t="str">
        <f t="shared" si="9"/>
        <v>Zde jsou uvedeny standardní přesahy dvířek</v>
      </c>
      <c r="M251" s="11" t="s">
        <v>455</v>
      </c>
      <c r="N251" s="13" t="s">
        <v>330</v>
      </c>
      <c r="O251" s="7" t="s">
        <v>456</v>
      </c>
      <c r="P251" s="7" t="s">
        <v>1213</v>
      </c>
    </row>
    <row r="252" spans="2:16">
      <c r="B252" s="146" t="str">
        <f t="shared" si="9"/>
        <v>Barva</v>
      </c>
      <c r="M252" s="11" t="s">
        <v>1435</v>
      </c>
      <c r="N252" s="7" t="s">
        <v>1436</v>
      </c>
      <c r="O252" s="7" t="s">
        <v>1437</v>
      </c>
      <c r="P252" s="7" t="s">
        <v>1438</v>
      </c>
    </row>
    <row r="253" spans="2:16">
      <c r="B253" s="10" t="str">
        <f t="shared" si="9"/>
        <v>Objednávka ALU</v>
      </c>
      <c r="M253" s="11" t="s">
        <v>324</v>
      </c>
      <c r="N253" s="7" t="s">
        <v>324</v>
      </c>
      <c r="O253" s="7" t="s">
        <v>337</v>
      </c>
      <c r="P253" s="7" t="s">
        <v>342</v>
      </c>
    </row>
    <row r="254" spans="2:16">
      <c r="B254" s="10" t="str">
        <f t="shared" si="9"/>
        <v>Posuvné rámečky</v>
      </c>
      <c r="M254" s="11" t="s">
        <v>7</v>
      </c>
      <c r="N254" s="147" t="s">
        <v>332</v>
      </c>
      <c r="O254" s="7" t="s">
        <v>499</v>
      </c>
      <c r="P254" s="7" t="s">
        <v>500</v>
      </c>
    </row>
    <row r="255" spans="2:16">
      <c r="B255" s="10" t="str">
        <f t="shared" si="9"/>
        <v>Barvy LACOBEL A MATELAC</v>
      </c>
      <c r="M255" s="11" t="s">
        <v>325</v>
      </c>
      <c r="N255" s="7" t="s">
        <v>333</v>
      </c>
      <c r="O255" s="7" t="s">
        <v>338</v>
      </c>
      <c r="P255" s="7" t="s">
        <v>343</v>
      </c>
    </row>
    <row r="256" spans="2:16">
      <c r="B256" s="146" t="str">
        <f t="shared" si="9"/>
        <v>20L3200</v>
      </c>
      <c r="M256" s="6" t="s">
        <v>344</v>
      </c>
      <c r="N256" s="6" t="s">
        <v>344</v>
      </c>
      <c r="O256" s="7" t="s">
        <v>344</v>
      </c>
      <c r="P256" s="7" t="s">
        <v>344</v>
      </c>
    </row>
    <row r="257" spans="2:16">
      <c r="B257" s="146" t="str">
        <f t="shared" si="9"/>
        <v>20L3500</v>
      </c>
      <c r="M257" s="6" t="s">
        <v>345</v>
      </c>
      <c r="N257" s="6" t="s">
        <v>345</v>
      </c>
      <c r="O257" s="7" t="s">
        <v>345</v>
      </c>
      <c r="P257" s="7" t="s">
        <v>345</v>
      </c>
    </row>
    <row r="258" spans="2:16">
      <c r="B258" s="146" t="str">
        <f t="shared" si="9"/>
        <v>20L3800</v>
      </c>
      <c r="M258" s="6" t="s">
        <v>346</v>
      </c>
      <c r="N258" s="6" t="s">
        <v>346</v>
      </c>
      <c r="O258" s="7" t="s">
        <v>346</v>
      </c>
      <c r="P258" s="7" t="s">
        <v>346</v>
      </c>
    </row>
    <row r="259" spans="2:16">
      <c r="B259" s="146" t="str">
        <f t="shared" si="9"/>
        <v>20L3900</v>
      </c>
      <c r="M259" s="6" t="s">
        <v>347</v>
      </c>
      <c r="N259" s="6" t="s">
        <v>347</v>
      </c>
      <c r="O259" s="7" t="s">
        <v>347</v>
      </c>
      <c r="P259" s="7" t="s">
        <v>347</v>
      </c>
    </row>
    <row r="260" spans="2:16">
      <c r="B260" s="146" t="str">
        <f t="shared" si="9"/>
        <v>Typ ramene</v>
      </c>
      <c r="M260" s="6" t="s">
        <v>348</v>
      </c>
      <c r="N260" s="6" t="s">
        <v>351</v>
      </c>
      <c r="O260" s="7" t="s">
        <v>352</v>
      </c>
      <c r="P260" s="7" t="s">
        <v>353</v>
      </c>
    </row>
    <row r="261" spans="2:16">
      <c r="B261" s="146" t="str">
        <f t="shared" si="9"/>
        <v>Hmotnost úchytky (g)</v>
      </c>
      <c r="M261" s="6" t="s">
        <v>349</v>
      </c>
      <c r="N261" s="6" t="s">
        <v>354</v>
      </c>
      <c r="O261" s="7" t="s">
        <v>355</v>
      </c>
      <c r="P261" s="7" t="s">
        <v>356</v>
      </c>
    </row>
    <row r="262" spans="2:16">
      <c r="B262" s="146" t="str">
        <f t="shared" si="9"/>
        <v>Typy profilů</v>
      </c>
      <c r="M262" s="6" t="s">
        <v>350</v>
      </c>
      <c r="N262" s="7" t="s">
        <v>357</v>
      </c>
      <c r="O262" s="7" t="s">
        <v>358</v>
      </c>
      <c r="P262" s="7" t="s">
        <v>359</v>
      </c>
    </row>
    <row r="263" spans="2:16">
      <c r="B263" s="146" t="str">
        <f t="shared" si="9"/>
        <v>AVENTOS HF Servo Drive</v>
      </c>
      <c r="M263" s="11" t="s">
        <v>407</v>
      </c>
      <c r="N263" s="11" t="s">
        <v>407</v>
      </c>
      <c r="O263" s="7" t="s">
        <v>407</v>
      </c>
      <c r="P263" s="7" t="s">
        <v>407</v>
      </c>
    </row>
    <row r="264" spans="2:16">
      <c r="B264" s="146" t="str">
        <f t="shared" si="9"/>
        <v>AVENTOS HK TOP TIP ON</v>
      </c>
      <c r="M264" s="11" t="s">
        <v>1023</v>
      </c>
      <c r="N264" s="11" t="s">
        <v>1023</v>
      </c>
      <c r="O264" s="7" t="s">
        <v>1023</v>
      </c>
      <c r="P264" s="7" t="s">
        <v>1023</v>
      </c>
    </row>
    <row r="265" spans="2:16">
      <c r="B265" s="146" t="str">
        <f t="shared" si="9"/>
        <v>AVENTOS HKS TIP ON</v>
      </c>
      <c r="M265" s="11" t="s">
        <v>408</v>
      </c>
      <c r="N265" s="11" t="s">
        <v>408</v>
      </c>
      <c r="O265" s="7" t="s">
        <v>408</v>
      </c>
      <c r="P265" s="7" t="s">
        <v>1214</v>
      </c>
    </row>
    <row r="266" spans="2:16">
      <c r="B266" s="146" t="str">
        <f t="shared" si="9"/>
        <v>AVENTOS HK TOP Servo Drive</v>
      </c>
      <c r="M266" s="11" t="s">
        <v>1022</v>
      </c>
      <c r="N266" s="11" t="s">
        <v>1022</v>
      </c>
      <c r="O266" s="7" t="s">
        <v>1022</v>
      </c>
      <c r="P266" s="7" t="s">
        <v>1022</v>
      </c>
    </row>
    <row r="267" spans="2:16">
      <c r="B267" s="146" t="str">
        <f t="shared" si="9"/>
        <v>AVENTOS HL Servo Drive</v>
      </c>
      <c r="M267" s="11" t="s">
        <v>409</v>
      </c>
      <c r="N267" s="11" t="s">
        <v>409</v>
      </c>
      <c r="O267" s="7" t="s">
        <v>409</v>
      </c>
      <c r="P267" s="7" t="s">
        <v>409</v>
      </c>
    </row>
    <row r="268" spans="2:16">
      <c r="B268" s="146" t="str">
        <f t="shared" si="9"/>
        <v>AVENTOS HS Servo Drive</v>
      </c>
      <c r="M268" s="11" t="s">
        <v>410</v>
      </c>
      <c r="N268" s="11" t="s">
        <v>410</v>
      </c>
      <c r="O268" s="7" t="s">
        <v>410</v>
      </c>
      <c r="P268" s="7" t="s">
        <v>410</v>
      </c>
    </row>
    <row r="269" spans="2:16">
      <c r="B269" s="146" t="str">
        <f t="shared" si="9"/>
        <v>spodní</v>
      </c>
      <c r="M269" s="11" t="s">
        <v>421</v>
      </c>
      <c r="N269" s="7" t="s">
        <v>422</v>
      </c>
      <c r="O269" s="7" t="s">
        <v>423</v>
      </c>
      <c r="P269" s="7" t="s">
        <v>424</v>
      </c>
    </row>
    <row r="270" spans="2:16">
      <c r="B270" s="146" t="str">
        <f t="shared" si="9"/>
        <v>Minimální vzdálenost umístění závěsů</v>
      </c>
      <c r="M270" s="6" t="s">
        <v>425</v>
      </c>
      <c r="N270" s="7" t="s">
        <v>465</v>
      </c>
      <c r="O270" s="7" t="s">
        <v>475</v>
      </c>
      <c r="P270" s="7" t="s">
        <v>476</v>
      </c>
    </row>
    <row r="271" spans="2:16">
      <c r="B271" s="146" t="str">
        <f t="shared" si="9"/>
        <v>Naložený s integr. Blumotionem</v>
      </c>
      <c r="M271" s="11" t="s">
        <v>426</v>
      </c>
      <c r="N271" s="7" t="s">
        <v>466</v>
      </c>
      <c r="O271" s="7" t="s">
        <v>1292</v>
      </c>
      <c r="P271" s="7" t="s">
        <v>477</v>
      </c>
    </row>
    <row r="272" spans="2:16">
      <c r="B272" s="146" t="str">
        <f t="shared" si="9"/>
        <v>Standardní vrtání otvorů pro závěsy u všech typů kování Aventos HF, je 100 mm od kraje.</v>
      </c>
      <c r="M272" s="143" t="s">
        <v>460</v>
      </c>
      <c r="N272" t="s">
        <v>467</v>
      </c>
      <c r="O272" s="7" t="s">
        <v>1012</v>
      </c>
      <c r="P272" s="7" t="s">
        <v>1215</v>
      </c>
    </row>
    <row r="273" spans="2:16">
      <c r="B273" s="146" t="str">
        <f t="shared" si="9"/>
        <v>Standardní průměr otvorů pro úchytky je ve skle 7 mm a v rámečku 5 mm (distanční podložky jsou součástí balení).</v>
      </c>
      <c r="M273" s="5" t="s">
        <v>430</v>
      </c>
      <c r="N273" t="s">
        <v>468</v>
      </c>
      <c r="O273" s="7" t="s">
        <v>478</v>
      </c>
      <c r="P273" s="7" t="s">
        <v>479</v>
      </c>
    </row>
    <row r="274" spans="2:16">
      <c r="B274" s="146" t="str">
        <f t="shared" si="9"/>
        <v xml:space="preserve">Pokud je váš požadavek jiný než je uvedeno výše, uveďte ho do poznámky. </v>
      </c>
      <c r="M274" s="5" t="s">
        <v>431</v>
      </c>
      <c r="N274" t="s">
        <v>469</v>
      </c>
      <c r="O274" s="7" t="s">
        <v>480</v>
      </c>
      <c r="P274" s="7" t="s">
        <v>481</v>
      </c>
    </row>
    <row r="275" spans="2:16">
      <c r="B275" s="146" t="str">
        <f t="shared" si="9"/>
        <v>U určitých typů úchytek jsou závity pro šrouby zapuštěné a je nutné použít vhodné distanční podložky.</v>
      </c>
      <c r="M275" s="5" t="s">
        <v>435</v>
      </c>
      <c r="N275" t="s">
        <v>470</v>
      </c>
      <c r="O275" s="7" t="s">
        <v>1293</v>
      </c>
      <c r="P275" s="7" t="s">
        <v>1007</v>
      </c>
    </row>
    <row r="276" spans="2:16">
      <c r="B276" s="146" t="str">
        <f t="shared" si="9"/>
        <v>Reklamace spojené s poškozením nelze uplatnit, pokud byl rámeček již namontován.</v>
      </c>
      <c r="M276" s="5" t="s">
        <v>432</v>
      </c>
      <c r="N276" t="s">
        <v>471</v>
      </c>
      <c r="O276" s="7" t="s">
        <v>482</v>
      </c>
      <c r="P276" s="7" t="s">
        <v>483</v>
      </c>
    </row>
    <row r="277" spans="2:16">
      <c r="B277" s="146" t="str">
        <f t="shared" si="9"/>
        <v xml:space="preserve">Pro připevnění kování do ALU rámečku, je nutné používat vruty pro toto určené (např. kód 13681). </v>
      </c>
      <c r="M277" s="5" t="s">
        <v>433</v>
      </c>
      <c r="N277" t="s">
        <v>472</v>
      </c>
      <c r="O277" s="7" t="s">
        <v>1013</v>
      </c>
      <c r="P277" s="7" t="s">
        <v>484</v>
      </c>
    </row>
    <row r="278" spans="2:16">
      <c r="B278" s="146" t="str">
        <f t="shared" si="9"/>
        <v>Vždy používejte aktuální verzi formuláře, který je dostupný na našich stánkách.</v>
      </c>
      <c r="M278" s="5" t="s">
        <v>439</v>
      </c>
      <c r="N278" t="s">
        <v>473</v>
      </c>
      <c r="O278" s="7" t="s">
        <v>1506</v>
      </c>
      <c r="P278" s="7" t="s">
        <v>1216</v>
      </c>
    </row>
    <row r="279" spans="2:16" s="43" customFormat="1">
      <c r="B279" s="42" t="str">
        <f t="shared" si="9"/>
        <v>Mezera mezi předěly musí být alespoň 100 mm.</v>
      </c>
      <c r="M279" s="149" t="s">
        <v>1137</v>
      </c>
      <c r="N279" s="43" t="s">
        <v>1139</v>
      </c>
      <c r="O279" s="7" t="s">
        <v>1294</v>
      </c>
      <c r="P279" s="7" t="s">
        <v>1138</v>
      </c>
    </row>
    <row r="280" spans="2:16">
      <c r="B280" s="143" t="str">
        <f t="shared" si="9"/>
        <v xml:space="preserve">Objednávka může obsahovat i více typů (rozměrů) rámečků najednou, přičemž se taková objednávka bere jako platná. Proto doporučujeme před odeslání zkontrolovat formulář, zda obsahuje pouze vámi požadované rámečky.     </v>
      </c>
      <c r="M280" s="5" t="s">
        <v>434</v>
      </c>
      <c r="N280" t="s">
        <v>485</v>
      </c>
      <c r="O280" s="7" t="s">
        <v>1014</v>
      </c>
      <c r="P280" s="7" t="s">
        <v>486</v>
      </c>
    </row>
    <row r="281" spans="2:16">
      <c r="B281" s="143" t="str">
        <f t="shared" si="9"/>
        <v>Formulář obsahuje několik listů, mezi kterými je možné se přepínat ve spodní části.</v>
      </c>
      <c r="M281" s="5" t="s">
        <v>436</v>
      </c>
      <c r="N281" t="s">
        <v>487</v>
      </c>
      <c r="O281" s="7" t="s">
        <v>488</v>
      </c>
      <c r="P281" s="7" t="s">
        <v>489</v>
      </c>
    </row>
    <row r="282" spans="2:16">
      <c r="B282" s="143" t="str">
        <f t="shared" si="9"/>
        <v xml:space="preserve">Vyplňte prosím vaše kontaktní údaje a poté klikněte na požadované políčko níže. </v>
      </c>
      <c r="M282" s="5" t="s">
        <v>551</v>
      </c>
      <c r="N282" t="s">
        <v>490</v>
      </c>
      <c r="O282" s="7" t="s">
        <v>491</v>
      </c>
      <c r="P282" s="7" t="s">
        <v>492</v>
      </c>
    </row>
    <row r="283" spans="2:16">
      <c r="B283" s="143" t="str">
        <f t="shared" si="9"/>
        <v>Vyplněním kontaktních údajů vyjadřujete současně souhlas, že jste se seznámil s informacemi uvedenými níže!</v>
      </c>
      <c r="M283" s="5" t="s">
        <v>458</v>
      </c>
      <c r="N283" t="s">
        <v>493</v>
      </c>
      <c r="O283" s="7" t="s">
        <v>494</v>
      </c>
      <c r="P283" s="7" t="s">
        <v>495</v>
      </c>
    </row>
    <row r="284" spans="2:16">
      <c r="B284" s="143" t="str">
        <f t="shared" si="9"/>
        <v>Běžné rámečky</v>
      </c>
      <c r="M284" s="5" t="s">
        <v>437</v>
      </c>
      <c r="N284" t="s">
        <v>496</v>
      </c>
      <c r="O284" s="7" t="s">
        <v>497</v>
      </c>
      <c r="P284" s="7" t="s">
        <v>498</v>
      </c>
    </row>
    <row r="285" spans="2:16">
      <c r="B285" s="143" t="str">
        <f t="shared" si="9"/>
        <v>Posuvné rámečky</v>
      </c>
      <c r="M285" s="5" t="s">
        <v>7</v>
      </c>
      <c r="N285" t="s">
        <v>332</v>
      </c>
      <c r="O285" s="7" t="s">
        <v>499</v>
      </c>
      <c r="P285" s="7" t="s">
        <v>500</v>
      </c>
    </row>
    <row r="286" spans="2:16">
      <c r="B286" s="143" t="str">
        <f t="shared" si="9"/>
        <v>Nákresy profilů a spoj. kování</v>
      </c>
      <c r="M286" s="5" t="s">
        <v>438</v>
      </c>
      <c r="N286" t="s">
        <v>501</v>
      </c>
      <c r="O286" s="7" t="s">
        <v>502</v>
      </c>
      <c r="P286" s="7" t="s">
        <v>503</v>
      </c>
    </row>
    <row r="287" spans="2:16">
      <c r="B287" s="143" t="str">
        <f t="shared" si="9"/>
        <v>Maximální doporučený rozměr rámečku je 2000 x 600 mm (v případě rámečků s nalepeným sklem 1800 x 600 mm)</v>
      </c>
      <c r="M287" s="5" t="s">
        <v>440</v>
      </c>
      <c r="N287" t="s">
        <v>504</v>
      </c>
      <c r="O287" s="7" t="s">
        <v>1015</v>
      </c>
      <c r="P287" s="7" t="s">
        <v>505</v>
      </c>
    </row>
    <row r="288" spans="2:16">
      <c r="B288" s="143" t="str">
        <f t="shared" si="9"/>
        <v xml:space="preserve">Na požadavek zákazníka, je možné dodat rámečky s maximální délkou profilu 3m. Maximální rozměr skla je v tomto případě 2500 x 1300 mm. </v>
      </c>
      <c r="M288" s="5" t="s">
        <v>552</v>
      </c>
      <c r="N288" t="s">
        <v>506</v>
      </c>
      <c r="O288" s="7" t="s">
        <v>1295</v>
      </c>
      <c r="P288" s="7" t="s">
        <v>507</v>
      </c>
    </row>
    <row r="289" spans="2:16">
      <c r="B289" s="143" t="str">
        <f t="shared" si="9"/>
        <v>Všechny skla Lacobel a Matelac je možné podlepit bezpečnostní fólií (v případě potřeby uveďte do poznámky)</v>
      </c>
      <c r="M289" s="5" t="s">
        <v>441</v>
      </c>
      <c r="N289" t="s">
        <v>508</v>
      </c>
      <c r="O289" s="7" t="s">
        <v>1296</v>
      </c>
      <c r="P289" s="7" t="s">
        <v>1217</v>
      </c>
    </row>
    <row r="290" spans="2:16">
      <c r="B290" s="143" t="str">
        <f t="shared" si="9"/>
        <v xml:space="preserve">Vyplněnou objednávku zašlete na adresu </v>
      </c>
      <c r="M290" s="5" t="s">
        <v>442</v>
      </c>
      <c r="N290" t="s">
        <v>509</v>
      </c>
      <c r="O290" s="7" t="s">
        <v>1297</v>
      </c>
      <c r="P290" s="7" t="s">
        <v>510</v>
      </c>
    </row>
    <row r="291" spans="2:16">
      <c r="B291" s="143" t="str">
        <f t="shared" si="9"/>
        <v>objednavky@demos-trade.com</v>
      </c>
      <c r="M291" s="15" t="s">
        <v>445</v>
      </c>
      <c r="N291" s="14" t="s">
        <v>1657</v>
      </c>
      <c r="O291" s="7" t="s">
        <v>443</v>
      </c>
      <c r="P291" s="7" t="s">
        <v>444</v>
      </c>
    </row>
    <row r="292" spans="2:16">
      <c r="B292" s="143" t="str">
        <f t="shared" si="9"/>
        <v>Nákresy profilů</v>
      </c>
      <c r="M292" s="5" t="s">
        <v>446</v>
      </c>
      <c r="N292" t="s">
        <v>511</v>
      </c>
      <c r="O292" s="7" t="s">
        <v>512</v>
      </c>
      <c r="P292" s="7" t="s">
        <v>513</v>
      </c>
    </row>
    <row r="293" spans="2:16">
      <c r="B293" s="143" t="str">
        <f t="shared" si="9"/>
        <v>Sada kování na úzký rámeček H27AL (88630)</v>
      </c>
      <c r="M293" s="5" t="s">
        <v>448</v>
      </c>
      <c r="N293" t="s">
        <v>514</v>
      </c>
      <c r="O293" s="7" t="s">
        <v>515</v>
      </c>
      <c r="P293" s="7" t="s">
        <v>516</v>
      </c>
    </row>
    <row r="294" spans="2:16">
      <c r="B294" s="143" t="str">
        <f t="shared" si="9"/>
        <v>Sada kování na široký rámeček H37AL (88631)</v>
      </c>
      <c r="M294" s="5" t="s">
        <v>449</v>
      </c>
      <c r="N294" t="s">
        <v>517</v>
      </c>
      <c r="O294" s="7" t="s">
        <v>518</v>
      </c>
      <c r="P294" s="7" t="s">
        <v>519</v>
      </c>
    </row>
    <row r="295" spans="2:16">
      <c r="B295" s="143" t="str">
        <f t="shared" si="9"/>
        <v>Výška rámečku je standardně o 6 mm menší, než uvedená vnitřní výška skříňky.</v>
      </c>
      <c r="M295" s="5" t="s">
        <v>447</v>
      </c>
      <c r="N295" t="s">
        <v>520</v>
      </c>
      <c r="O295" s="7" t="s">
        <v>1016</v>
      </c>
      <c r="P295" s="7" t="s">
        <v>521</v>
      </c>
    </row>
    <row r="296" spans="2:16">
      <c r="B296" s="143" t="str">
        <f t="shared" si="9"/>
        <v>Standardně jsou rámečky připraveny pro posuvné kování H27AL (nosnost 25 kg na rámeček) a H37AL (nosnost 35 kg na rámeček).</v>
      </c>
      <c r="M296" s="5" t="s">
        <v>1158</v>
      </c>
      <c r="N296" t="s">
        <v>1159</v>
      </c>
      <c r="O296" s="7" t="s">
        <v>1254</v>
      </c>
      <c r="P296" s="7" t="s">
        <v>1253</v>
      </c>
    </row>
    <row r="297" spans="2:16">
      <c r="B297" s="143" t="str">
        <f t="shared" si="9"/>
        <v>Horní vedení délka 2 m (87313)</v>
      </c>
      <c r="M297" s="5" t="s">
        <v>450</v>
      </c>
      <c r="N297" t="s">
        <v>522</v>
      </c>
      <c r="O297" s="7" t="s">
        <v>523</v>
      </c>
      <c r="P297" s="7" t="s">
        <v>524</v>
      </c>
    </row>
    <row r="298" spans="2:16">
      <c r="B298" s="143" t="str">
        <f t="shared" si="9"/>
        <v>Spodní vedení délka 2 m (87315)</v>
      </c>
      <c r="M298" s="5" t="s">
        <v>452</v>
      </c>
      <c r="N298" t="s">
        <v>525</v>
      </c>
      <c r="O298" s="7" t="s">
        <v>526</v>
      </c>
      <c r="P298" s="7" t="s">
        <v>527</v>
      </c>
    </row>
    <row r="299" spans="2:16">
      <c r="B299" s="143" t="str">
        <f t="shared" si="9"/>
        <v>Horní vedení délka 3 m (87312)</v>
      </c>
      <c r="M299" s="5" t="s">
        <v>451</v>
      </c>
      <c r="N299" t="s">
        <v>528</v>
      </c>
      <c r="O299" s="7" t="s">
        <v>529</v>
      </c>
      <c r="P299" s="7" t="s">
        <v>530</v>
      </c>
    </row>
    <row r="300" spans="2:16">
      <c r="B300" s="143" t="str">
        <f t="shared" si="9"/>
        <v>Spodní vedení délka 3 m (87314)</v>
      </c>
      <c r="M300" s="5" t="s">
        <v>453</v>
      </c>
      <c r="N300" t="s">
        <v>531</v>
      </c>
      <c r="O300" s="7" t="s">
        <v>532</v>
      </c>
      <c r="P300" s="7" t="s">
        <v>533</v>
      </c>
    </row>
    <row r="301" spans="2:16">
      <c r="B301" s="143" t="str">
        <f t="shared" si="9"/>
        <v>Jiný požadavek (ks)</v>
      </c>
      <c r="M301" s="5" t="s">
        <v>454</v>
      </c>
      <c r="N301" t="s">
        <v>534</v>
      </c>
      <c r="O301" s="7" t="s">
        <v>535</v>
      </c>
      <c r="P301" s="7" t="s">
        <v>536</v>
      </c>
    </row>
    <row r="302" spans="2:16">
      <c r="B302" s="143" t="str">
        <f t="shared" si="9"/>
        <v>Množství (ks)</v>
      </c>
      <c r="M302" s="5" t="s">
        <v>457</v>
      </c>
      <c r="N302" t="s">
        <v>537</v>
      </c>
      <c r="O302" s="7" t="s">
        <v>538</v>
      </c>
      <c r="P302" s="7" t="s">
        <v>539</v>
      </c>
    </row>
    <row r="303" spans="2:16">
      <c r="B303" s="143" t="str">
        <f t="shared" si="9"/>
        <v>K nadrozměrným rámečkům (nad rozměr 1200 x 800 mm), může být účtován příplatek za speciální balení a dopravu (více informací na zákaznickém centru).</v>
      </c>
      <c r="M303" s="5" t="s">
        <v>553</v>
      </c>
      <c r="N303" t="s">
        <v>540</v>
      </c>
      <c r="O303" s="7" t="s">
        <v>1298</v>
      </c>
      <c r="P303" s="7" t="s">
        <v>1218</v>
      </c>
    </row>
    <row r="304" spans="2:16">
      <c r="B304" s="143" t="str">
        <f t="shared" si="9"/>
        <v xml:space="preserve">Vhodné rozměry rámečku pro konkrétní typ kování je nutné ověřit před zadáním do objednávky (Aventplan, katalog, …), formulář nemá nastaveny omezení. </v>
      </c>
      <c r="M304" s="5" t="s">
        <v>459</v>
      </c>
      <c r="N304" t="s">
        <v>541</v>
      </c>
      <c r="O304" s="7" t="s">
        <v>1299</v>
      </c>
      <c r="P304" s="7" t="s">
        <v>542</v>
      </c>
    </row>
    <row r="305" spans="2:16">
      <c r="B305" s="143" t="str">
        <f t="shared" si="9"/>
        <v>Vzorkovník skel je možné objednat pod kódy Lacebel VZK003P a Matelac VZK004P.</v>
      </c>
      <c r="M305" s="5" t="s">
        <v>461</v>
      </c>
      <c r="N305" t="s">
        <v>544</v>
      </c>
      <c r="O305" s="7" t="s">
        <v>543</v>
      </c>
      <c r="P305" s="7" t="s">
        <v>1219</v>
      </c>
    </row>
    <row r="306" spans="2:16">
      <c r="B306" s="143" t="str">
        <f t="shared" si="9"/>
        <v>Cena za posuvné rámečky je shodná jako cena za běžné rámečky.</v>
      </c>
      <c r="M306" s="5" t="s">
        <v>1160</v>
      </c>
      <c r="N306" t="s">
        <v>554</v>
      </c>
      <c r="O306" s="7" t="s">
        <v>1255</v>
      </c>
      <c r="P306" s="7" t="s">
        <v>1256</v>
      </c>
    </row>
    <row r="307" spans="2:16">
      <c r="B307" s="143" t="str">
        <f t="shared" si="9"/>
        <v>Pokud je úchytka připevněna skrz sklo, je nutné vždy použít distanční podložku (např. 144516, 191970, C0315)</v>
      </c>
      <c r="M307" s="5" t="s">
        <v>1017</v>
      </c>
      <c r="N307" t="s">
        <v>1018</v>
      </c>
      <c r="O307" s="7" t="s">
        <v>1019</v>
      </c>
      <c r="P307" s="7" t="s">
        <v>1020</v>
      </c>
    </row>
    <row r="308" spans="2:16">
      <c r="B308" s="143" t="str">
        <f t="shared" si="9"/>
        <v>Uvedené nákresy dvířek jsou znázorněny při pohledu z přední strany.</v>
      </c>
      <c r="M308" s="5" t="s">
        <v>580</v>
      </c>
      <c r="N308" t="s">
        <v>810</v>
      </c>
      <c r="O308" s="7" t="s">
        <v>1300</v>
      </c>
      <c r="P308" s="7" t="s">
        <v>1220</v>
      </c>
    </row>
    <row r="309" spans="2:16">
      <c r="B309" s="143" t="str">
        <f t="shared" si="9"/>
        <v>Nadrozměrný rámeček, může být účtováno vyšší dopravné</v>
      </c>
      <c r="M309" s="5" t="s">
        <v>581</v>
      </c>
      <c r="N309" t="s">
        <v>582</v>
      </c>
      <c r="O309" s="7" t="s">
        <v>583</v>
      </c>
      <c r="P309" s="7" t="s">
        <v>584</v>
      </c>
    </row>
    <row r="310" spans="2:16">
      <c r="B310" s="143" t="str">
        <f t="shared" ref="B310:B373" si="10">IF($D$1=1,M310,IF($D$1=2,N310,IF($D$1=3,O310,IF($D$1=4,P310,0))))</f>
        <v>Umístění ramene</v>
      </c>
      <c r="M310" s="5" t="s">
        <v>599</v>
      </c>
      <c r="N310" t="s">
        <v>811</v>
      </c>
      <c r="O310" s="7" t="s">
        <v>1301</v>
      </c>
      <c r="P310" s="7" t="s">
        <v>812</v>
      </c>
    </row>
    <row r="311" spans="2:16">
      <c r="B311" s="143" t="str">
        <f t="shared" si="10"/>
        <v>Maximální možný rozměr rámečku je 2500x1300mm</v>
      </c>
      <c r="M311" s="5" t="s">
        <v>666</v>
      </c>
      <c r="N311" t="s">
        <v>669</v>
      </c>
      <c r="O311" s="7" t="s">
        <v>670</v>
      </c>
      <c r="P311" s="7" t="s">
        <v>671</v>
      </c>
    </row>
    <row r="312" spans="2:16">
      <c r="B312" s="143" t="str">
        <f t="shared" si="10"/>
        <v>Minimální vzdálenost závěsu od kraje rámečku je 70mm</v>
      </c>
      <c r="M312" s="5" t="s">
        <v>667</v>
      </c>
      <c r="N312" t="s">
        <v>672</v>
      </c>
      <c r="O312" s="7" t="s">
        <v>673</v>
      </c>
      <c r="P312" s="7" t="s">
        <v>674</v>
      </c>
    </row>
    <row r="313" spans="2:16">
      <c r="B313" s="143" t="str">
        <f t="shared" si="10"/>
        <v>Minimální vzdálenost závěsu od kraje rámečku je 80mm</v>
      </c>
      <c r="M313" s="5" t="s">
        <v>668</v>
      </c>
      <c r="N313" t="s">
        <v>675</v>
      </c>
      <c r="O313" s="7" t="s">
        <v>676</v>
      </c>
      <c r="P313" s="7" t="s">
        <v>677</v>
      </c>
    </row>
    <row r="314" spans="2:16">
      <c r="B314" s="143" t="str">
        <f t="shared" si="10"/>
        <v>Naložený clip</v>
      </c>
      <c r="M314" s="5" t="s">
        <v>77</v>
      </c>
      <c r="N314" t="s">
        <v>77</v>
      </c>
      <c r="O314" s="7" t="s">
        <v>207</v>
      </c>
      <c r="P314" s="7" t="s">
        <v>271</v>
      </c>
    </row>
    <row r="315" spans="2:16">
      <c r="B315" s="143" t="str">
        <f t="shared" si="10"/>
        <v>Polonaložený clip</v>
      </c>
      <c r="M315" s="5" t="s">
        <v>78</v>
      </c>
      <c r="N315" t="s">
        <v>78</v>
      </c>
      <c r="O315" s="7" t="s">
        <v>208</v>
      </c>
      <c r="P315" s="7" t="s">
        <v>1196</v>
      </c>
    </row>
    <row r="316" spans="2:16">
      <c r="B316" s="143" t="str">
        <f t="shared" si="10"/>
        <v>Vložený clip</v>
      </c>
      <c r="M316" s="5" t="s">
        <v>79</v>
      </c>
      <c r="N316" t="s">
        <v>79</v>
      </c>
      <c r="O316" s="7" t="s">
        <v>209</v>
      </c>
      <c r="P316" s="7" t="s">
        <v>1197</v>
      </c>
    </row>
    <row r="317" spans="2:16">
      <c r="B317" s="143" t="str">
        <f t="shared" si="10"/>
        <v>Úhel 45°</v>
      </c>
      <c r="M317" s="5" t="s">
        <v>80</v>
      </c>
      <c r="N317" t="s">
        <v>151</v>
      </c>
      <c r="O317" s="7" t="s">
        <v>210</v>
      </c>
      <c r="P317" s="7" t="s">
        <v>272</v>
      </c>
    </row>
    <row r="318" spans="2:16">
      <c r="B318" s="143" t="str">
        <f t="shared" si="10"/>
        <v>Naložený</v>
      </c>
      <c r="M318" s="5" t="s">
        <v>81</v>
      </c>
      <c r="N318" t="s">
        <v>152</v>
      </c>
      <c r="O318" s="7" t="s">
        <v>211</v>
      </c>
      <c r="P318" s="7" t="s">
        <v>273</v>
      </c>
    </row>
    <row r="319" spans="2:16">
      <c r="B319" s="143" t="str">
        <f t="shared" si="10"/>
        <v>Polonaložený</v>
      </c>
      <c r="M319" s="5" t="s">
        <v>82</v>
      </c>
      <c r="N319" t="s">
        <v>153</v>
      </c>
      <c r="O319" s="7" t="s">
        <v>212</v>
      </c>
      <c r="P319" s="7" t="s">
        <v>1198</v>
      </c>
    </row>
    <row r="320" spans="2:16">
      <c r="B320" s="143" t="str">
        <f t="shared" si="10"/>
        <v>Vložený</v>
      </c>
      <c r="M320" s="5" t="s">
        <v>83</v>
      </c>
      <c r="N320" t="s">
        <v>154</v>
      </c>
      <c r="O320" s="7" t="s">
        <v>213</v>
      </c>
      <c r="P320" s="7" t="s">
        <v>1199</v>
      </c>
    </row>
    <row r="321" spans="2:16">
      <c r="B321" s="143" t="str">
        <f t="shared" si="10"/>
        <v>Úhel 45°</v>
      </c>
      <c r="M321" s="5" t="s">
        <v>80</v>
      </c>
      <c r="N321" t="s">
        <v>151</v>
      </c>
      <c r="O321" s="7" t="s">
        <v>210</v>
      </c>
      <c r="P321" s="7" t="s">
        <v>272</v>
      </c>
    </row>
    <row r="322" spans="2:16">
      <c r="B322" s="143" t="str">
        <f t="shared" si="10"/>
        <v>Naložený s opačnou pružinou</v>
      </c>
      <c r="M322" s="5" t="s">
        <v>84</v>
      </c>
      <c r="N322" t="s">
        <v>84</v>
      </c>
      <c r="O322" s="7" t="s">
        <v>214</v>
      </c>
      <c r="P322" s="7" t="s">
        <v>274</v>
      </c>
    </row>
    <row r="323" spans="2:16">
      <c r="B323" s="143" t="str">
        <f t="shared" si="10"/>
        <v>Vložený s opačnou pružinou</v>
      </c>
      <c r="M323" s="5" t="s">
        <v>85</v>
      </c>
      <c r="N323" t="s">
        <v>85</v>
      </c>
      <c r="O323" s="7" t="s">
        <v>215</v>
      </c>
      <c r="P323" s="7" t="s">
        <v>1200</v>
      </c>
    </row>
    <row r="324" spans="2:16">
      <c r="B324" s="143" t="str">
        <f t="shared" si="10"/>
        <v>Clip na vrut H2</v>
      </c>
      <c r="M324" s="5" t="s">
        <v>98</v>
      </c>
      <c r="N324" t="s">
        <v>155</v>
      </c>
      <c r="O324" s="7" t="s">
        <v>216</v>
      </c>
      <c r="P324" s="7" t="s">
        <v>275</v>
      </c>
    </row>
    <row r="325" spans="2:16">
      <c r="B325" s="143" t="str">
        <f t="shared" si="10"/>
        <v>Clip na vrut H4</v>
      </c>
      <c r="M325" s="5" t="s">
        <v>99</v>
      </c>
      <c r="N325" t="s">
        <v>156</v>
      </c>
      <c r="O325" s="7" t="s">
        <v>217</v>
      </c>
      <c r="P325" s="7" t="s">
        <v>276</v>
      </c>
    </row>
    <row r="326" spans="2:16">
      <c r="B326" s="143" t="str">
        <f t="shared" si="10"/>
        <v>Clip na eurošroub H2</v>
      </c>
      <c r="M326" s="5" t="s">
        <v>100</v>
      </c>
      <c r="N326" t="s">
        <v>157</v>
      </c>
      <c r="O326" s="7" t="s">
        <v>218</v>
      </c>
      <c r="P326" s="7" t="s">
        <v>277</v>
      </c>
    </row>
    <row r="327" spans="2:16">
      <c r="B327" s="143" t="str">
        <f t="shared" si="10"/>
        <v>Clip na eurošroub H4</v>
      </c>
      <c r="M327" s="5" t="s">
        <v>101</v>
      </c>
      <c r="N327" t="s">
        <v>158</v>
      </c>
      <c r="O327" s="7" t="s">
        <v>219</v>
      </c>
      <c r="P327" s="7" t="s">
        <v>278</v>
      </c>
    </row>
    <row r="328" spans="2:16">
      <c r="B328" s="143" t="str">
        <f t="shared" si="10"/>
        <v>Slide on na vrut H2</v>
      </c>
      <c r="M328" s="5" t="s">
        <v>102</v>
      </c>
      <c r="N328" t="s">
        <v>159</v>
      </c>
      <c r="O328" s="7" t="s">
        <v>220</v>
      </c>
      <c r="P328" s="7" t="s">
        <v>279</v>
      </c>
    </row>
    <row r="329" spans="2:16">
      <c r="B329" s="143" t="str">
        <f t="shared" si="10"/>
        <v>Slide on na vrut H4</v>
      </c>
      <c r="M329" s="5" t="s">
        <v>103</v>
      </c>
      <c r="N329" t="s">
        <v>160</v>
      </c>
      <c r="O329" s="7" t="s">
        <v>221</v>
      </c>
      <c r="P329" s="7" t="s">
        <v>280</v>
      </c>
    </row>
    <row r="330" spans="2:16">
      <c r="B330" s="143" t="str">
        <f t="shared" si="10"/>
        <v>Slide on na eurošroub H2</v>
      </c>
      <c r="M330" s="5" t="s">
        <v>104</v>
      </c>
      <c r="N330" t="s">
        <v>161</v>
      </c>
      <c r="O330" s="7" t="s">
        <v>222</v>
      </c>
      <c r="P330" s="7" t="s">
        <v>281</v>
      </c>
    </row>
    <row r="331" spans="2:16">
      <c r="B331" s="143" t="str">
        <f t="shared" si="10"/>
        <v>Slide on na eurošroub H4</v>
      </c>
      <c r="M331" s="5" t="s">
        <v>105</v>
      </c>
      <c r="N331" t="s">
        <v>162</v>
      </c>
      <c r="O331" s="7" t="s">
        <v>223</v>
      </c>
      <c r="P331" s="7" t="s">
        <v>282</v>
      </c>
    </row>
    <row r="332" spans="2:16">
      <c r="B332" s="143" t="str">
        <f t="shared" si="10"/>
        <v>Naložený clip</v>
      </c>
      <c r="M332" s="5" t="s">
        <v>77</v>
      </c>
      <c r="N332" t="s">
        <v>77</v>
      </c>
      <c r="O332" s="7" t="s">
        <v>207</v>
      </c>
      <c r="P332" s="7" t="s">
        <v>271</v>
      </c>
    </row>
    <row r="333" spans="2:16">
      <c r="B333" s="143" t="str">
        <f t="shared" si="10"/>
        <v>Polonaložený clip</v>
      </c>
      <c r="M333" s="5" t="s">
        <v>78</v>
      </c>
      <c r="N333" t="s">
        <v>78</v>
      </c>
      <c r="O333" s="7" t="s">
        <v>208</v>
      </c>
      <c r="P333" s="7" t="s">
        <v>1196</v>
      </c>
    </row>
    <row r="334" spans="2:16">
      <c r="B334" s="143" t="str">
        <f t="shared" si="10"/>
        <v>Vložený clip</v>
      </c>
      <c r="M334" s="5" t="s">
        <v>79</v>
      </c>
      <c r="N334" t="s">
        <v>79</v>
      </c>
      <c r="O334" s="7" t="s">
        <v>209</v>
      </c>
      <c r="P334" s="7" t="s">
        <v>1197</v>
      </c>
    </row>
    <row r="335" spans="2:16">
      <c r="B335" s="143" t="str">
        <f t="shared" si="10"/>
        <v>45° clip</v>
      </c>
      <c r="M335" s="5" t="s">
        <v>0</v>
      </c>
      <c r="N335" t="s">
        <v>169</v>
      </c>
      <c r="O335" s="7" t="s">
        <v>0</v>
      </c>
      <c r="P335" s="7" t="s">
        <v>1203</v>
      </c>
    </row>
    <row r="336" spans="2:16">
      <c r="B336" s="143" t="str">
        <f t="shared" si="10"/>
        <v xml:space="preserve">Strong Plus Clip na eurošroub H0 </v>
      </c>
      <c r="M336" s="5" t="s">
        <v>978</v>
      </c>
      <c r="N336" t="s">
        <v>980</v>
      </c>
      <c r="O336" s="7" t="s">
        <v>982</v>
      </c>
      <c r="P336" s="7" t="s">
        <v>984</v>
      </c>
    </row>
    <row r="337" spans="2:16">
      <c r="B337" s="143" t="str">
        <f t="shared" si="10"/>
        <v>Strong Plus Clip na vrut H0</v>
      </c>
      <c r="M337" s="5" t="s">
        <v>979</v>
      </c>
      <c r="N337" t="s">
        <v>981</v>
      </c>
      <c r="O337" s="7" t="s">
        <v>983</v>
      </c>
      <c r="P337" s="7" t="s">
        <v>985</v>
      </c>
    </row>
    <row r="338" spans="2:16">
      <c r="B338" s="143" t="str">
        <f t="shared" si="10"/>
        <v>Strong Plus Clip na eurošroub H2</v>
      </c>
      <c r="M338" s="5" t="s">
        <v>970</v>
      </c>
      <c r="N338" t="s">
        <v>971</v>
      </c>
      <c r="O338" s="7" t="s">
        <v>972</v>
      </c>
      <c r="P338" s="7" t="s">
        <v>973</v>
      </c>
    </row>
    <row r="339" spans="2:16">
      <c r="B339" s="143" t="str">
        <f t="shared" si="10"/>
        <v>Strong Plus Clip na vrut H2</v>
      </c>
      <c r="M339" s="5" t="s">
        <v>975</v>
      </c>
      <c r="N339" t="s">
        <v>974</v>
      </c>
      <c r="O339" s="7" t="s">
        <v>976</v>
      </c>
      <c r="P339" s="7" t="s">
        <v>977</v>
      </c>
    </row>
    <row r="340" spans="2:16">
      <c r="B340" s="143" t="str">
        <f t="shared" si="10"/>
        <v>Naložený clip</v>
      </c>
      <c r="M340" s="5" t="s">
        <v>77</v>
      </c>
      <c r="N340" t="s">
        <v>77</v>
      </c>
      <c r="O340" s="7" t="s">
        <v>207</v>
      </c>
      <c r="P340" s="7" t="s">
        <v>271</v>
      </c>
    </row>
    <row r="341" spans="2:16">
      <c r="B341" s="143" t="str">
        <f t="shared" si="10"/>
        <v>Naložený clip</v>
      </c>
      <c r="M341" s="5" t="s">
        <v>77</v>
      </c>
      <c r="N341" t="s">
        <v>77</v>
      </c>
      <c r="O341" s="7" t="s">
        <v>207</v>
      </c>
      <c r="P341" s="7" t="s">
        <v>271</v>
      </c>
    </row>
    <row r="342" spans="2:16">
      <c r="B342" s="143" t="str">
        <f t="shared" si="10"/>
        <v>Polonaložený clip</v>
      </c>
      <c r="M342" s="5" t="s">
        <v>78</v>
      </c>
      <c r="N342" t="s">
        <v>78</v>
      </c>
      <c r="O342" s="7" t="s">
        <v>208</v>
      </c>
      <c r="P342" s="7" t="s">
        <v>1196</v>
      </c>
    </row>
    <row r="343" spans="2:16">
      <c r="B343" s="143" t="str">
        <f t="shared" si="10"/>
        <v>Vložený clip</v>
      </c>
      <c r="M343" s="5" t="s">
        <v>79</v>
      </c>
      <c r="N343" t="s">
        <v>79</v>
      </c>
      <c r="O343" s="7" t="s">
        <v>209</v>
      </c>
      <c r="P343" s="7" t="s">
        <v>1197</v>
      </c>
    </row>
    <row r="344" spans="2:16">
      <c r="B344" s="143" t="str">
        <f t="shared" si="10"/>
        <v>45° clip</v>
      </c>
      <c r="M344" s="5" t="s">
        <v>0</v>
      </c>
      <c r="N344" t="s">
        <v>169</v>
      </c>
      <c r="O344" s="7" t="s">
        <v>0</v>
      </c>
      <c r="P344" s="7" t="s">
        <v>1203</v>
      </c>
    </row>
    <row r="345" spans="2:16">
      <c r="B345" s="143" t="str">
        <f t="shared" si="10"/>
        <v xml:space="preserve">Clip na eurošroub H0 </v>
      </c>
      <c r="M345" s="5" t="s">
        <v>97</v>
      </c>
      <c r="N345" t="s">
        <v>170</v>
      </c>
      <c r="O345" s="7" t="s">
        <v>231</v>
      </c>
      <c r="P345" s="7" t="s">
        <v>290</v>
      </c>
    </row>
    <row r="346" spans="2:16">
      <c r="B346" s="143" t="str">
        <f t="shared" si="10"/>
        <v>Clip na vrut H0</v>
      </c>
      <c r="M346" s="5" t="s">
        <v>96</v>
      </c>
      <c r="N346" t="s">
        <v>171</v>
      </c>
      <c r="O346" s="7" t="s">
        <v>232</v>
      </c>
      <c r="P346" s="7" t="s">
        <v>291</v>
      </c>
    </row>
    <row r="347" spans="2:16">
      <c r="B347" s="143" t="str">
        <f t="shared" si="10"/>
        <v>Clip na eurošroub H2</v>
      </c>
      <c r="M347" s="5" t="s">
        <v>100</v>
      </c>
      <c r="N347" t="s">
        <v>157</v>
      </c>
      <c r="O347" s="7" t="s">
        <v>218</v>
      </c>
      <c r="P347" s="7" t="s">
        <v>277</v>
      </c>
    </row>
    <row r="348" spans="2:16">
      <c r="B348" s="143" t="str">
        <f t="shared" si="10"/>
        <v>Sensys naložený tlumený</v>
      </c>
      <c r="M348" s="5" t="s">
        <v>587</v>
      </c>
      <c r="N348" t="s">
        <v>678</v>
      </c>
      <c r="O348" s="7" t="s">
        <v>679</v>
      </c>
      <c r="P348" s="7" t="s">
        <v>680</v>
      </c>
    </row>
    <row r="349" spans="2:16">
      <c r="B349" s="143" t="str">
        <f t="shared" si="10"/>
        <v>Sensys polonaložený tlumený</v>
      </c>
      <c r="M349" s="5" t="s">
        <v>588</v>
      </c>
      <c r="N349" t="s">
        <v>681</v>
      </c>
      <c r="O349" s="7" t="s">
        <v>682</v>
      </c>
      <c r="P349" s="7" t="s">
        <v>1221</v>
      </c>
    </row>
    <row r="350" spans="2:16">
      <c r="B350" s="143" t="str">
        <f t="shared" si="10"/>
        <v>Sensys vložený tlumený</v>
      </c>
      <c r="M350" s="5" t="s">
        <v>589</v>
      </c>
      <c r="N350" t="s">
        <v>683</v>
      </c>
      <c r="O350" s="7" t="s">
        <v>684</v>
      </c>
      <c r="P350" s="7" t="s">
        <v>1222</v>
      </c>
    </row>
    <row r="351" spans="2:16">
      <c r="B351" s="143" t="str">
        <f t="shared" si="10"/>
        <v>Sensys příložný tlumený</v>
      </c>
      <c r="M351" s="5" t="s">
        <v>590</v>
      </c>
      <c r="N351" t="s">
        <v>685</v>
      </c>
      <c r="O351" s="7" t="s">
        <v>686</v>
      </c>
      <c r="P351" s="7" t="s">
        <v>687</v>
      </c>
    </row>
    <row r="352" spans="2:16">
      <c r="B352" s="143" t="str">
        <f t="shared" si="10"/>
        <v>Sensys naložený netlumený</v>
      </c>
      <c r="M352" s="5" t="s">
        <v>591</v>
      </c>
      <c r="N352" t="s">
        <v>688</v>
      </c>
      <c r="O352" s="7" t="s">
        <v>689</v>
      </c>
      <c r="P352" s="7" t="s">
        <v>690</v>
      </c>
    </row>
    <row r="353" spans="2:16">
      <c r="B353" s="143" t="str">
        <f t="shared" si="10"/>
        <v>Intermat naložený</v>
      </c>
      <c r="M353" s="5" t="s">
        <v>592</v>
      </c>
      <c r="N353" t="s">
        <v>592</v>
      </c>
      <c r="O353" s="7" t="s">
        <v>691</v>
      </c>
      <c r="P353" s="7" t="s">
        <v>692</v>
      </c>
    </row>
    <row r="354" spans="2:16">
      <c r="B354" s="143" t="str">
        <f t="shared" si="10"/>
        <v>Intermat naložený 125°</v>
      </c>
      <c r="M354" s="5" t="s">
        <v>593</v>
      </c>
      <c r="N354" t="s">
        <v>593</v>
      </c>
      <c r="O354" s="7" t="s">
        <v>693</v>
      </c>
      <c r="P354" s="7" t="s">
        <v>694</v>
      </c>
    </row>
    <row r="355" spans="2:16">
      <c r="B355" s="143" t="str">
        <f t="shared" si="10"/>
        <v>Intermat polonaložený</v>
      </c>
      <c r="M355" s="5" t="s">
        <v>594</v>
      </c>
      <c r="N355" t="s">
        <v>594</v>
      </c>
      <c r="O355" s="7" t="s">
        <v>695</v>
      </c>
      <c r="P355" s="7" t="s">
        <v>1223</v>
      </c>
    </row>
    <row r="356" spans="2:16">
      <c r="B356" s="143" t="str">
        <f t="shared" si="10"/>
        <v>Intermat vložený</v>
      </c>
      <c r="M356" s="5" t="s">
        <v>595</v>
      </c>
      <c r="N356" t="s">
        <v>595</v>
      </c>
      <c r="O356" s="7" t="s">
        <v>696</v>
      </c>
      <c r="P356" s="7" t="s">
        <v>1224</v>
      </c>
    </row>
    <row r="357" spans="2:16">
      <c r="B357" s="143" t="str">
        <f t="shared" si="10"/>
        <v>Intermat příložný</v>
      </c>
      <c r="M357" s="5" t="s">
        <v>596</v>
      </c>
      <c r="N357" t="s">
        <v>697</v>
      </c>
      <c r="O357" s="7" t="s">
        <v>698</v>
      </c>
      <c r="P357" s="7" t="s">
        <v>699</v>
      </c>
    </row>
    <row r="358" spans="2:16">
      <c r="B358" s="143" t="str">
        <f t="shared" si="10"/>
        <v>Sensys naložený bez tlumení</v>
      </c>
      <c r="M358" s="5" t="s">
        <v>615</v>
      </c>
      <c r="N358" t="s">
        <v>700</v>
      </c>
      <c r="O358" s="7" t="s">
        <v>689</v>
      </c>
      <c r="P358" s="7" t="s">
        <v>690</v>
      </c>
    </row>
    <row r="359" spans="2:16">
      <c r="B359" s="143" t="str">
        <f t="shared" si="10"/>
        <v>Sensys vložený bez tlumení</v>
      </c>
      <c r="M359" s="5" t="s">
        <v>616</v>
      </c>
      <c r="N359" t="s">
        <v>701</v>
      </c>
      <c r="O359" s="7" t="s">
        <v>702</v>
      </c>
      <c r="P359" s="7" t="s">
        <v>1225</v>
      </c>
    </row>
    <row r="360" spans="2:16">
      <c r="B360" s="143" t="str">
        <f t="shared" si="10"/>
        <v>Sensys naložený tlumený</v>
      </c>
      <c r="M360" s="5" t="s">
        <v>587</v>
      </c>
      <c r="N360" t="s">
        <v>678</v>
      </c>
      <c r="O360" s="7" t="s">
        <v>679</v>
      </c>
      <c r="P360" s="7" t="s">
        <v>680</v>
      </c>
    </row>
    <row r="361" spans="2:16">
      <c r="B361" s="143" t="str">
        <f t="shared" si="10"/>
        <v>Sensys vložený tlumený</v>
      </c>
      <c r="M361" s="5" t="s">
        <v>589</v>
      </c>
      <c r="N361" t="s">
        <v>683</v>
      </c>
      <c r="O361" s="7" t="s">
        <v>684</v>
      </c>
      <c r="P361" s="7" t="s">
        <v>1222</v>
      </c>
    </row>
    <row r="362" spans="2:16">
      <c r="B362" s="143" t="str">
        <f t="shared" si="10"/>
        <v>Intermat naložený</v>
      </c>
      <c r="M362" s="5" t="s">
        <v>592</v>
      </c>
      <c r="N362" t="s">
        <v>592</v>
      </c>
      <c r="O362" s="7" t="s">
        <v>691</v>
      </c>
      <c r="P362" s="7" t="s">
        <v>692</v>
      </c>
    </row>
    <row r="363" spans="2:16">
      <c r="B363" s="143" t="str">
        <f t="shared" si="10"/>
        <v>Intermat vložený</v>
      </c>
      <c r="M363" s="5" t="s">
        <v>595</v>
      </c>
      <c r="N363" t="s">
        <v>595</v>
      </c>
      <c r="O363" s="7" t="s">
        <v>696</v>
      </c>
      <c r="P363" s="7" t="s">
        <v>1224</v>
      </c>
    </row>
    <row r="364" spans="2:16">
      <c r="B364" s="143" t="str">
        <f t="shared" si="10"/>
        <v>podložka na vrut</v>
      </c>
      <c r="M364" s="5" t="s">
        <v>663</v>
      </c>
      <c r="N364" t="s">
        <v>663</v>
      </c>
      <c r="O364" s="7" t="s">
        <v>703</v>
      </c>
      <c r="P364" s="7" t="s">
        <v>704</v>
      </c>
    </row>
    <row r="365" spans="2:16">
      <c r="B365" s="143" t="str">
        <f t="shared" si="10"/>
        <v>podložka na Eurovrut</v>
      </c>
      <c r="M365" s="5" t="s">
        <v>597</v>
      </c>
      <c r="N365" t="s">
        <v>597</v>
      </c>
      <c r="O365" s="7" t="s">
        <v>705</v>
      </c>
      <c r="P365" s="7" t="s">
        <v>706</v>
      </c>
    </row>
    <row r="366" spans="2:16">
      <c r="B366" s="143" t="str">
        <f t="shared" si="10"/>
        <v>podložka na rozpěrnou hmoždinku</v>
      </c>
      <c r="M366" s="5" t="s">
        <v>598</v>
      </c>
      <c r="N366" t="s">
        <v>707</v>
      </c>
      <c r="O366" s="7" t="s">
        <v>708</v>
      </c>
      <c r="P366" s="7" t="s">
        <v>709</v>
      </c>
    </row>
    <row r="367" spans="2:16">
      <c r="B367" s="143" t="str">
        <f t="shared" si="10"/>
        <v>naložený clip</v>
      </c>
      <c r="M367" s="5" t="s">
        <v>664</v>
      </c>
      <c r="N367" t="s">
        <v>77</v>
      </c>
      <c r="O367" s="7" t="s">
        <v>207</v>
      </c>
      <c r="P367" s="7" t="s">
        <v>271</v>
      </c>
    </row>
    <row r="368" spans="2:16">
      <c r="B368" s="143" t="str">
        <f t="shared" si="10"/>
        <v>polonaložený clip</v>
      </c>
      <c r="M368" s="5" t="s">
        <v>665</v>
      </c>
      <c r="N368" t="s">
        <v>78</v>
      </c>
      <c r="O368" s="7" t="s">
        <v>208</v>
      </c>
      <c r="P368" s="7" t="s">
        <v>1196</v>
      </c>
    </row>
    <row r="369" spans="2:16">
      <c r="B369" s="143" t="str">
        <f t="shared" si="10"/>
        <v>Vložený clip</v>
      </c>
      <c r="M369" s="5" t="s">
        <v>79</v>
      </c>
      <c r="N369" t="s">
        <v>79</v>
      </c>
      <c r="O369" s="7" t="s">
        <v>209</v>
      </c>
      <c r="P369" s="7" t="s">
        <v>1197</v>
      </c>
    </row>
    <row r="370" spans="2:16">
      <c r="B370" s="143" t="str">
        <f t="shared" si="10"/>
        <v>naložený s tlumením clip 110°</v>
      </c>
      <c r="M370" s="5" t="s">
        <v>601</v>
      </c>
      <c r="N370" t="s">
        <v>710</v>
      </c>
      <c r="O370" s="7" t="s">
        <v>711</v>
      </c>
      <c r="P370" s="7" t="s">
        <v>878</v>
      </c>
    </row>
    <row r="371" spans="2:16">
      <c r="B371" s="143" t="str">
        <f t="shared" si="10"/>
        <v>polonaložený s tlumením clip 110°</v>
      </c>
      <c r="M371" s="5" t="s">
        <v>602</v>
      </c>
      <c r="N371" t="s">
        <v>712</v>
      </c>
      <c r="O371" s="7" t="s">
        <v>713</v>
      </c>
      <c r="P371" s="7" t="s">
        <v>1226</v>
      </c>
    </row>
    <row r="372" spans="2:16">
      <c r="B372" s="143" t="str">
        <f t="shared" si="10"/>
        <v>vložený s tlumením clip 110°</v>
      </c>
      <c r="M372" s="5" t="s">
        <v>603</v>
      </c>
      <c r="N372" t="s">
        <v>714</v>
      </c>
      <c r="O372" s="7" t="s">
        <v>715</v>
      </c>
      <c r="P372" s="7" t="s">
        <v>1227</v>
      </c>
    </row>
    <row r="373" spans="2:16">
      <c r="B373" s="143" t="str">
        <f t="shared" si="10"/>
        <v>naložený bez tlumení clip 110°</v>
      </c>
      <c r="M373" s="5" t="s">
        <v>604</v>
      </c>
      <c r="N373" t="s">
        <v>716</v>
      </c>
      <c r="O373" s="7" t="s">
        <v>717</v>
      </c>
      <c r="P373" s="7" t="s">
        <v>879</v>
      </c>
    </row>
    <row r="374" spans="2:16">
      <c r="B374" s="143" t="str">
        <f t="shared" ref="B374:B437" si="11">IF($D$1=1,M374,IF($D$1=2,N374,IF($D$1=3,O374,IF($D$1=4,P374,0))))</f>
        <v>polonaložený bez tlumení clip 110°</v>
      </c>
      <c r="M374" s="5" t="s">
        <v>605</v>
      </c>
      <c r="N374" t="s">
        <v>718</v>
      </c>
      <c r="O374" s="7" t="s">
        <v>719</v>
      </c>
      <c r="P374" s="7" t="s">
        <v>1228</v>
      </c>
    </row>
    <row r="375" spans="2:16">
      <c r="B375" s="143" t="str">
        <f t="shared" si="11"/>
        <v>vložený bez tlumení clip 110°</v>
      </c>
      <c r="M375" s="5" t="s">
        <v>606</v>
      </c>
      <c r="N375" t="s">
        <v>720</v>
      </c>
      <c r="O375" s="7" t="s">
        <v>721</v>
      </c>
      <c r="P375" s="7" t="s">
        <v>894</v>
      </c>
    </row>
    <row r="376" spans="2:16">
      <c r="B376" s="143" t="str">
        <f t="shared" si="11"/>
        <v>naložený TIP-ON clip 110°</v>
      </c>
      <c r="M376" s="5" t="s">
        <v>607</v>
      </c>
      <c r="N376" t="s">
        <v>607</v>
      </c>
      <c r="O376" s="7" t="s">
        <v>722</v>
      </c>
      <c r="P376" s="7" t="s">
        <v>880</v>
      </c>
    </row>
    <row r="377" spans="2:16">
      <c r="B377" s="143" t="str">
        <f t="shared" si="11"/>
        <v>polonaložený TIP-ON clip 110°</v>
      </c>
      <c r="M377" s="5" t="s">
        <v>608</v>
      </c>
      <c r="N377" t="s">
        <v>608</v>
      </c>
      <c r="O377" s="7" t="s">
        <v>723</v>
      </c>
      <c r="P377" s="7" t="s">
        <v>1229</v>
      </c>
    </row>
    <row r="378" spans="2:16">
      <c r="B378" s="143" t="str">
        <f t="shared" si="11"/>
        <v>vložený TIP-ON clip 110°</v>
      </c>
      <c r="M378" s="5" t="s">
        <v>609</v>
      </c>
      <c r="N378" t="s">
        <v>609</v>
      </c>
      <c r="O378" s="7" t="s">
        <v>724</v>
      </c>
      <c r="P378" s="7" t="s">
        <v>1230</v>
      </c>
    </row>
    <row r="379" spans="2:16">
      <c r="B379" s="143" t="str">
        <f t="shared" si="11"/>
        <v>naložený clip</v>
      </c>
      <c r="M379" s="5" t="s">
        <v>664</v>
      </c>
      <c r="N379" t="s">
        <v>77</v>
      </c>
      <c r="O379" s="7" t="s">
        <v>207</v>
      </c>
      <c r="P379" s="7" t="s">
        <v>271</v>
      </c>
    </row>
    <row r="380" spans="2:16">
      <c r="B380" s="143" t="str">
        <f t="shared" si="11"/>
        <v>polonaložený clip</v>
      </c>
      <c r="M380" s="5" t="s">
        <v>665</v>
      </c>
      <c r="N380" t="s">
        <v>78</v>
      </c>
      <c r="O380" s="7" t="s">
        <v>208</v>
      </c>
      <c r="P380" s="7" t="s">
        <v>1196</v>
      </c>
    </row>
    <row r="381" spans="2:16">
      <c r="B381" s="143" t="str">
        <f t="shared" si="11"/>
        <v>Vložený clip</v>
      </c>
      <c r="M381" s="5" t="s">
        <v>79</v>
      </c>
      <c r="N381" t="s">
        <v>79</v>
      </c>
      <c r="O381" s="7" t="s">
        <v>209</v>
      </c>
      <c r="P381" s="7" t="s">
        <v>1197</v>
      </c>
    </row>
    <row r="382" spans="2:16">
      <c r="B382" s="143" t="str">
        <f t="shared" si="11"/>
        <v>naložený s tlumením clip 95°</v>
      </c>
      <c r="M382" s="5" t="s">
        <v>610</v>
      </c>
      <c r="N382" t="s">
        <v>725</v>
      </c>
      <c r="O382" s="7" t="s">
        <v>726</v>
      </c>
      <c r="P382" s="7" t="s">
        <v>881</v>
      </c>
    </row>
    <row r="383" spans="2:16">
      <c r="B383" s="143" t="str">
        <f t="shared" si="11"/>
        <v>polonaložený s tlumením clip 95°</v>
      </c>
      <c r="M383" s="5" t="s">
        <v>611</v>
      </c>
      <c r="N383" t="s">
        <v>727</v>
      </c>
      <c r="O383" s="7" t="s">
        <v>728</v>
      </c>
      <c r="P383" s="7" t="s">
        <v>1231</v>
      </c>
    </row>
    <row r="384" spans="2:16">
      <c r="B384" s="143" t="str">
        <f t="shared" si="11"/>
        <v>vložený s tlumením clip 95°</v>
      </c>
      <c r="M384" s="5" t="s">
        <v>612</v>
      </c>
      <c r="N384" t="s">
        <v>729</v>
      </c>
      <c r="O384" s="7" t="s">
        <v>730</v>
      </c>
      <c r="P384" s="7" t="s">
        <v>1232</v>
      </c>
    </row>
    <row r="385" spans="2:16">
      <c r="B385" s="143" t="str">
        <f t="shared" si="11"/>
        <v>naložený TIP-ON clip 95°</v>
      </c>
      <c r="M385" s="5" t="s">
        <v>613</v>
      </c>
      <c r="N385" t="s">
        <v>613</v>
      </c>
      <c r="O385" s="7" t="s">
        <v>731</v>
      </c>
      <c r="P385" s="7" t="s">
        <v>882</v>
      </c>
    </row>
    <row r="386" spans="2:16">
      <c r="B386" s="143" t="str">
        <f t="shared" si="11"/>
        <v>naložený TIP-ON clip 120°</v>
      </c>
      <c r="M386" s="5" t="s">
        <v>614</v>
      </c>
      <c r="N386" t="s">
        <v>614</v>
      </c>
      <c r="O386" s="7" t="s">
        <v>732</v>
      </c>
      <c r="P386" s="7" t="s">
        <v>883</v>
      </c>
    </row>
    <row r="387" spans="2:16">
      <c r="B387" s="143" t="str">
        <f t="shared" si="11"/>
        <v>Clip na eurošroub</v>
      </c>
      <c r="M387" s="5" t="s">
        <v>94</v>
      </c>
      <c r="N387" t="s">
        <v>166</v>
      </c>
      <c r="O387" s="7" t="s">
        <v>229</v>
      </c>
      <c r="P387" s="7" t="s">
        <v>287</v>
      </c>
    </row>
    <row r="388" spans="2:16">
      <c r="B388" s="143" t="str">
        <f t="shared" si="11"/>
        <v>Clip na vrut</v>
      </c>
      <c r="M388" s="5" t="s">
        <v>93</v>
      </c>
      <c r="N388" t="s">
        <v>167</v>
      </c>
      <c r="O388" s="7" t="s">
        <v>230</v>
      </c>
      <c r="P388" s="7" t="s">
        <v>288</v>
      </c>
    </row>
    <row r="389" spans="2:16">
      <c r="B389" s="143" t="str">
        <f t="shared" si="11"/>
        <v xml:space="preserve">Zvýšená o 6 mm </v>
      </c>
      <c r="M389" s="5" t="s">
        <v>95</v>
      </c>
      <c r="N389" t="s">
        <v>168</v>
      </c>
      <c r="O389" s="7" t="s">
        <v>1287</v>
      </c>
      <c r="P389" s="7" t="s">
        <v>289</v>
      </c>
    </row>
    <row r="390" spans="2:16">
      <c r="B390" s="143" t="str">
        <f t="shared" si="11"/>
        <v>naložený k nasunutí</v>
      </c>
      <c r="M390" t="s">
        <v>653</v>
      </c>
      <c r="N390" t="s">
        <v>733</v>
      </c>
      <c r="O390" s="7" t="s">
        <v>734</v>
      </c>
      <c r="P390" s="7" t="s">
        <v>1233</v>
      </c>
    </row>
    <row r="391" spans="2:16">
      <c r="B391" s="143" t="str">
        <f t="shared" si="11"/>
        <v>polonaložený k nasunutí</v>
      </c>
      <c r="M391" t="s">
        <v>654</v>
      </c>
      <c r="N391" t="s">
        <v>735</v>
      </c>
      <c r="O391" s="7" t="s">
        <v>736</v>
      </c>
      <c r="P391" s="7" t="s">
        <v>1234</v>
      </c>
    </row>
    <row r="392" spans="2:16">
      <c r="B392" s="143" t="str">
        <f t="shared" si="11"/>
        <v>vložený k nasunutí</v>
      </c>
      <c r="M392" t="s">
        <v>655</v>
      </c>
      <c r="N392" t="s">
        <v>737</v>
      </c>
      <c r="O392" s="7" t="s">
        <v>738</v>
      </c>
      <c r="P392" s="7" t="s">
        <v>1235</v>
      </c>
    </row>
    <row r="393" spans="2:16">
      <c r="B393" s="143" t="str">
        <f t="shared" si="11"/>
        <v>STRONG 30N bílý Automatický</v>
      </c>
      <c r="M393" t="s">
        <v>618</v>
      </c>
      <c r="N393" t="s">
        <v>739</v>
      </c>
      <c r="O393" s="7" t="s">
        <v>740</v>
      </c>
      <c r="P393" s="7" t="s">
        <v>741</v>
      </c>
    </row>
    <row r="394" spans="2:16">
      <c r="B394" s="143" t="str">
        <f t="shared" si="11"/>
        <v>STRONG 60N bílý Automatický</v>
      </c>
      <c r="M394" t="s">
        <v>619</v>
      </c>
      <c r="N394" t="s">
        <v>742</v>
      </c>
      <c r="O394" s="7" t="s">
        <v>743</v>
      </c>
      <c r="P394" s="7" t="s">
        <v>744</v>
      </c>
    </row>
    <row r="395" spans="2:16">
      <c r="B395" s="143" t="str">
        <f t="shared" si="11"/>
        <v>STRONG 80N bílý Automatický</v>
      </c>
      <c r="M395" t="s">
        <v>620</v>
      </c>
      <c r="N395" t="s">
        <v>745</v>
      </c>
      <c r="O395" s="7" t="s">
        <v>746</v>
      </c>
      <c r="P395" s="7" t="s">
        <v>747</v>
      </c>
    </row>
    <row r="396" spans="2:16">
      <c r="B396" s="143" t="str">
        <f t="shared" si="11"/>
        <v>STRONG 100N bílý Automatický</v>
      </c>
      <c r="M396" t="s">
        <v>621</v>
      </c>
      <c r="N396" t="s">
        <v>748</v>
      </c>
      <c r="O396" s="7" t="s">
        <v>749</v>
      </c>
      <c r="P396" s="7" t="s">
        <v>750</v>
      </c>
    </row>
    <row r="397" spans="2:16">
      <c r="B397" s="143" t="str">
        <f t="shared" si="11"/>
        <v>STRONG 120N bílý Automatický</v>
      </c>
      <c r="M397" t="s">
        <v>622</v>
      </c>
      <c r="N397" t="s">
        <v>751</v>
      </c>
      <c r="O397" s="7" t="s">
        <v>752</v>
      </c>
      <c r="P397" s="7" t="s">
        <v>753</v>
      </c>
    </row>
    <row r="398" spans="2:16">
      <c r="B398" s="143" t="str">
        <f t="shared" si="11"/>
        <v>STRONG 60N bílý Polohovací</v>
      </c>
      <c r="M398" t="s">
        <v>623</v>
      </c>
      <c r="N398" t="s">
        <v>754</v>
      </c>
      <c r="O398" s="7" t="s">
        <v>755</v>
      </c>
      <c r="P398" s="7" t="s">
        <v>756</v>
      </c>
    </row>
    <row r="399" spans="2:16">
      <c r="B399" s="143" t="str">
        <f t="shared" si="11"/>
        <v>STRONG 80N bílý Polohovací</v>
      </c>
      <c r="M399" t="s">
        <v>624</v>
      </c>
      <c r="N399" t="s">
        <v>757</v>
      </c>
      <c r="O399" s="7" t="s">
        <v>758</v>
      </c>
      <c r="P399" s="7" t="s">
        <v>759</v>
      </c>
    </row>
    <row r="400" spans="2:16">
      <c r="B400" s="143" t="str">
        <f t="shared" si="11"/>
        <v>STRONG 100N bílý Polohovací</v>
      </c>
      <c r="M400" t="s">
        <v>625</v>
      </c>
      <c r="N400" t="s">
        <v>760</v>
      </c>
      <c r="O400" s="7" t="s">
        <v>761</v>
      </c>
      <c r="P400" s="7" t="s">
        <v>762</v>
      </c>
    </row>
    <row r="401" spans="2:16">
      <c r="B401" s="143" t="str">
        <f t="shared" si="11"/>
        <v>STRONG 120N bílý Polohovací</v>
      </c>
      <c r="M401" t="s">
        <v>626</v>
      </c>
      <c r="N401" t="s">
        <v>763</v>
      </c>
      <c r="O401" s="7" t="s">
        <v>764</v>
      </c>
      <c r="P401" s="7" t="s">
        <v>765</v>
      </c>
    </row>
    <row r="402" spans="2:16">
      <c r="B402" s="143" t="str">
        <f t="shared" si="11"/>
        <v>STRONG 30N šedý Automatický</v>
      </c>
      <c r="M402" t="s">
        <v>627</v>
      </c>
      <c r="N402" t="s">
        <v>627</v>
      </c>
      <c r="O402" s="7" t="s">
        <v>766</v>
      </c>
      <c r="P402" s="7" t="s">
        <v>767</v>
      </c>
    </row>
    <row r="403" spans="2:16">
      <c r="B403" s="143" t="str">
        <f t="shared" si="11"/>
        <v>STRONG 60N šedý Automatický</v>
      </c>
      <c r="M403" t="s">
        <v>628</v>
      </c>
      <c r="N403" t="s">
        <v>628</v>
      </c>
      <c r="O403" s="7" t="s">
        <v>768</v>
      </c>
      <c r="P403" s="7" t="s">
        <v>769</v>
      </c>
    </row>
    <row r="404" spans="2:16">
      <c r="B404" s="143" t="str">
        <f t="shared" si="11"/>
        <v>STRONG 80N šedý Automatický</v>
      </c>
      <c r="M404" t="s">
        <v>629</v>
      </c>
      <c r="N404" t="s">
        <v>629</v>
      </c>
      <c r="O404" s="7" t="s">
        <v>770</v>
      </c>
      <c r="P404" s="7" t="s">
        <v>771</v>
      </c>
    </row>
    <row r="405" spans="2:16">
      <c r="B405" s="143" t="str">
        <f t="shared" si="11"/>
        <v>STRONG 100N šedý Automatický</v>
      </c>
      <c r="M405" t="s">
        <v>630</v>
      </c>
      <c r="N405" t="s">
        <v>630</v>
      </c>
      <c r="O405" s="7" t="s">
        <v>772</v>
      </c>
      <c r="P405" s="7" t="s">
        <v>773</v>
      </c>
    </row>
    <row r="406" spans="2:16">
      <c r="B406" s="143" t="str">
        <f t="shared" si="11"/>
        <v>STRONG 120N šedý Automatický</v>
      </c>
      <c r="M406" t="s">
        <v>631</v>
      </c>
      <c r="N406" t="s">
        <v>631</v>
      </c>
      <c r="O406" s="7" t="s">
        <v>774</v>
      </c>
      <c r="P406" s="7" t="s">
        <v>775</v>
      </c>
    </row>
    <row r="407" spans="2:16">
      <c r="B407" s="143" t="str">
        <f t="shared" si="11"/>
        <v>STRONG 60N šedý Polohovací</v>
      </c>
      <c r="M407" t="s">
        <v>632</v>
      </c>
      <c r="N407" t="s">
        <v>632</v>
      </c>
      <c r="O407" s="7" t="s">
        <v>776</v>
      </c>
      <c r="P407" s="7" t="s">
        <v>777</v>
      </c>
    </row>
    <row r="408" spans="2:16">
      <c r="B408" s="143" t="str">
        <f t="shared" si="11"/>
        <v>STRONG 80N šedý Polohovací</v>
      </c>
      <c r="M408" t="s">
        <v>633</v>
      </c>
      <c r="N408" t="s">
        <v>633</v>
      </c>
      <c r="O408" s="7" t="s">
        <v>778</v>
      </c>
      <c r="P408" s="7" t="s">
        <v>779</v>
      </c>
    </row>
    <row r="409" spans="2:16">
      <c r="B409" s="143" t="str">
        <f t="shared" si="11"/>
        <v>STRONG 100N šedý Polohovací</v>
      </c>
      <c r="M409" t="s">
        <v>634</v>
      </c>
      <c r="N409" t="s">
        <v>634</v>
      </c>
      <c r="O409" s="7" t="s">
        <v>780</v>
      </c>
      <c r="P409" s="7" t="s">
        <v>781</v>
      </c>
    </row>
    <row r="410" spans="2:16">
      <c r="B410" s="143" t="str">
        <f t="shared" si="11"/>
        <v>STRONG 120N šedý Polohovací</v>
      </c>
      <c r="M410" t="s">
        <v>635</v>
      </c>
      <c r="N410" t="s">
        <v>635</v>
      </c>
      <c r="O410" s="7" t="s">
        <v>782</v>
      </c>
      <c r="P410" s="7" t="s">
        <v>783</v>
      </c>
    </row>
    <row r="411" spans="2:16">
      <c r="B411" s="143" t="str">
        <f t="shared" si="11"/>
        <v>HUWIL DUO</v>
      </c>
      <c r="M411" t="s">
        <v>636</v>
      </c>
      <c r="N411" t="s">
        <v>636</v>
      </c>
      <c r="O411" s="7" t="s">
        <v>636</v>
      </c>
      <c r="P411" s="7" t="s">
        <v>636</v>
      </c>
    </row>
    <row r="412" spans="2:16">
      <c r="B412" s="143" t="str">
        <f t="shared" si="11"/>
        <v>HUWIL DUO FORTE</v>
      </c>
      <c r="M412" t="s">
        <v>637</v>
      </c>
      <c r="N412" t="s">
        <v>637</v>
      </c>
      <c r="O412" s="7" t="s">
        <v>637</v>
      </c>
      <c r="P412" s="7" t="s">
        <v>637</v>
      </c>
    </row>
    <row r="413" spans="2:16">
      <c r="B413" s="143" t="str">
        <f t="shared" si="11"/>
        <v>HUWILIFT MAXI</v>
      </c>
      <c r="M413" t="s">
        <v>638</v>
      </c>
      <c r="N413" t="s">
        <v>638</v>
      </c>
      <c r="O413" s="7" t="s">
        <v>638</v>
      </c>
      <c r="P413" s="7" t="s">
        <v>638</v>
      </c>
    </row>
    <row r="414" spans="2:16">
      <c r="B414" s="143" t="str">
        <f t="shared" si="11"/>
        <v>KRABY 164 45N</v>
      </c>
      <c r="M414" t="s">
        <v>411</v>
      </c>
      <c r="N414" t="s">
        <v>411</v>
      </c>
      <c r="O414" s="7" t="s">
        <v>411</v>
      </c>
      <c r="P414" s="7" t="s">
        <v>411</v>
      </c>
    </row>
    <row r="415" spans="2:16">
      <c r="B415" s="143" t="str">
        <f t="shared" si="11"/>
        <v>KRABY 164 60N</v>
      </c>
      <c r="M415" t="s">
        <v>412</v>
      </c>
      <c r="N415" t="s">
        <v>412</v>
      </c>
      <c r="O415" s="7" t="s">
        <v>412</v>
      </c>
      <c r="P415" s="7" t="s">
        <v>412</v>
      </c>
    </row>
    <row r="416" spans="2:16">
      <c r="B416" s="143" t="str">
        <f t="shared" si="11"/>
        <v>KRABY 244 45N</v>
      </c>
      <c r="M416" t="s">
        <v>413</v>
      </c>
      <c r="N416" t="s">
        <v>413</v>
      </c>
      <c r="O416" s="7" t="s">
        <v>413</v>
      </c>
      <c r="P416" s="7" t="s">
        <v>413</v>
      </c>
    </row>
    <row r="417" spans="2:16">
      <c r="B417" s="143" t="str">
        <f t="shared" si="11"/>
        <v>KRABY 244 60N</v>
      </c>
      <c r="M417" t="s">
        <v>414</v>
      </c>
      <c r="N417" t="s">
        <v>414</v>
      </c>
      <c r="O417" s="7" t="s">
        <v>414</v>
      </c>
      <c r="P417" s="7" t="s">
        <v>414</v>
      </c>
    </row>
    <row r="418" spans="2:16">
      <c r="B418" s="143" t="str">
        <f t="shared" si="11"/>
        <v>KRABY 244 90N</v>
      </c>
      <c r="M418" t="s">
        <v>415</v>
      </c>
      <c r="N418" t="s">
        <v>415</v>
      </c>
      <c r="O418" s="7" t="s">
        <v>415</v>
      </c>
      <c r="P418" s="7" t="s">
        <v>415</v>
      </c>
    </row>
    <row r="419" spans="2:16">
      <c r="B419" s="143" t="str">
        <f t="shared" si="11"/>
        <v>KRABY 244 120N</v>
      </c>
      <c r="M419" t="s">
        <v>416</v>
      </c>
      <c r="N419" t="s">
        <v>416</v>
      </c>
      <c r="O419" s="7" t="s">
        <v>416</v>
      </c>
      <c r="P419" s="7" t="s">
        <v>416</v>
      </c>
    </row>
    <row r="420" spans="2:16">
      <c r="B420" s="143" t="str">
        <f t="shared" si="11"/>
        <v>KRABY 355 45N</v>
      </c>
      <c r="M420" t="s">
        <v>417</v>
      </c>
      <c r="N420" t="s">
        <v>417</v>
      </c>
      <c r="O420" s="7" t="s">
        <v>417</v>
      </c>
      <c r="P420" s="7" t="s">
        <v>417</v>
      </c>
    </row>
    <row r="421" spans="2:16">
      <c r="B421" s="143" t="str">
        <f t="shared" si="11"/>
        <v>KRABY 355 60N</v>
      </c>
      <c r="M421" t="s">
        <v>418</v>
      </c>
      <c r="N421" t="s">
        <v>418</v>
      </c>
      <c r="O421" s="7" t="s">
        <v>418</v>
      </c>
      <c r="P421" s="7" t="s">
        <v>418</v>
      </c>
    </row>
    <row r="422" spans="2:16">
      <c r="B422" s="143" t="str">
        <f t="shared" si="11"/>
        <v>KRABY 355 90N</v>
      </c>
      <c r="M422" t="s">
        <v>419</v>
      </c>
      <c r="N422" t="s">
        <v>419</v>
      </c>
      <c r="O422" s="7" t="s">
        <v>419</v>
      </c>
      <c r="P422" s="7" t="s">
        <v>419</v>
      </c>
    </row>
    <row r="423" spans="2:16">
      <c r="B423" s="143" t="str">
        <f t="shared" si="11"/>
        <v>KRABY 355 120N</v>
      </c>
      <c r="M423" t="s">
        <v>420</v>
      </c>
      <c r="N423" t="s">
        <v>420</v>
      </c>
      <c r="O423" s="7" t="s">
        <v>420</v>
      </c>
      <c r="P423" s="7" t="s">
        <v>420</v>
      </c>
    </row>
    <row r="424" spans="2:16">
      <c r="B424" s="143" t="str">
        <f t="shared" si="11"/>
        <v>K12 244 50N</v>
      </c>
      <c r="M424" t="s">
        <v>639</v>
      </c>
      <c r="N424" t="s">
        <v>639</v>
      </c>
      <c r="O424" s="7" t="s">
        <v>639</v>
      </c>
      <c r="P424" s="7" t="s">
        <v>639</v>
      </c>
    </row>
    <row r="425" spans="2:16">
      <c r="B425" s="143" t="str">
        <f t="shared" si="11"/>
        <v>K12 244 80N</v>
      </c>
      <c r="M425" t="s">
        <v>640</v>
      </c>
      <c r="N425" t="s">
        <v>640</v>
      </c>
      <c r="O425" s="7" t="s">
        <v>640</v>
      </c>
      <c r="P425" s="7" t="s">
        <v>640</v>
      </c>
    </row>
    <row r="426" spans="2:16">
      <c r="B426" s="143" t="str">
        <f t="shared" si="11"/>
        <v>K12 244 100N</v>
      </c>
      <c r="M426" t="s">
        <v>641</v>
      </c>
      <c r="N426" t="s">
        <v>641</v>
      </c>
      <c r="O426" s="7" t="s">
        <v>641</v>
      </c>
      <c r="P426" s="7" t="s">
        <v>641</v>
      </c>
    </row>
    <row r="427" spans="2:16">
      <c r="B427" s="143" t="str">
        <f t="shared" si="11"/>
        <v>K12 244 120N</v>
      </c>
      <c r="M427" t="s">
        <v>642</v>
      </c>
      <c r="N427" t="s">
        <v>642</v>
      </c>
      <c r="O427" s="7" t="s">
        <v>642</v>
      </c>
      <c r="P427" s="7" t="s">
        <v>642</v>
      </c>
    </row>
    <row r="428" spans="2:16">
      <c r="B428" s="143" t="str">
        <f t="shared" si="11"/>
        <v>K12 355 60N</v>
      </c>
      <c r="M428" t="s">
        <v>643</v>
      </c>
      <c r="N428" t="s">
        <v>643</v>
      </c>
      <c r="O428" s="7" t="s">
        <v>643</v>
      </c>
      <c r="P428" s="7" t="s">
        <v>643</v>
      </c>
    </row>
    <row r="429" spans="2:16">
      <c r="B429" s="143" t="str">
        <f t="shared" si="11"/>
        <v>K12 355 90N</v>
      </c>
      <c r="M429" t="s">
        <v>644</v>
      </c>
      <c r="N429" t="s">
        <v>644</v>
      </c>
      <c r="O429" s="7" t="s">
        <v>644</v>
      </c>
      <c r="P429" s="7" t="s">
        <v>644</v>
      </c>
    </row>
    <row r="430" spans="2:16">
      <c r="B430" s="143" t="str">
        <f t="shared" si="11"/>
        <v>K12 355 110N</v>
      </c>
      <c r="M430" t="s">
        <v>645</v>
      </c>
      <c r="N430" t="s">
        <v>645</v>
      </c>
      <c r="O430" s="7" t="s">
        <v>645</v>
      </c>
      <c r="P430" s="7" t="s">
        <v>645</v>
      </c>
    </row>
    <row r="431" spans="2:16">
      <c r="B431" s="143" t="str">
        <f t="shared" si="11"/>
        <v>K12 355 130N</v>
      </c>
      <c r="M431" t="s">
        <v>646</v>
      </c>
      <c r="N431" t="s">
        <v>646</v>
      </c>
      <c r="O431" s="7" t="s">
        <v>646</v>
      </c>
      <c r="P431" s="7" t="s">
        <v>646</v>
      </c>
    </row>
    <row r="432" spans="2:16">
      <c r="B432" s="143" t="str">
        <f t="shared" si="11"/>
        <v>STRONG spodní bílý</v>
      </c>
      <c r="M432" t="s">
        <v>647</v>
      </c>
      <c r="N432" t="s">
        <v>784</v>
      </c>
      <c r="O432" s="7" t="s">
        <v>785</v>
      </c>
      <c r="P432" s="7" t="s">
        <v>786</v>
      </c>
    </row>
    <row r="433" spans="2:16">
      <c r="B433" s="143" t="str">
        <f t="shared" si="11"/>
        <v>STRONG spodní šedý</v>
      </c>
      <c r="M433" t="s">
        <v>648</v>
      </c>
      <c r="N433" t="s">
        <v>787</v>
      </c>
      <c r="O433" s="7" t="s">
        <v>788</v>
      </c>
      <c r="P433" s="7" t="s">
        <v>789</v>
      </c>
    </row>
    <row r="434" spans="2:16">
      <c r="B434" s="143" t="str">
        <f t="shared" si="11"/>
        <v xml:space="preserve">HUWIL DUO (90°) </v>
      </c>
      <c r="M434" t="s">
        <v>649</v>
      </c>
      <c r="N434" t="s">
        <v>649</v>
      </c>
      <c r="O434" s="7" t="s">
        <v>649</v>
      </c>
      <c r="P434" s="7" t="s">
        <v>649</v>
      </c>
    </row>
    <row r="435" spans="2:16">
      <c r="B435" s="143" t="str">
        <f t="shared" si="11"/>
        <v>HUWIL DUO FORTE</v>
      </c>
      <c r="M435" t="s">
        <v>637</v>
      </c>
      <c r="N435" t="s">
        <v>637</v>
      </c>
      <c r="O435" s="7" t="s">
        <v>637</v>
      </c>
      <c r="P435" s="7" t="s">
        <v>637</v>
      </c>
    </row>
    <row r="436" spans="2:16">
      <c r="B436" s="143" t="str">
        <f t="shared" si="11"/>
        <v>KRABY 164 spodní</v>
      </c>
      <c r="M436" t="s">
        <v>650</v>
      </c>
      <c r="N436" t="s">
        <v>790</v>
      </c>
      <c r="O436" s="7" t="s">
        <v>791</v>
      </c>
      <c r="P436" s="7" t="s">
        <v>792</v>
      </c>
    </row>
    <row r="437" spans="2:16">
      <c r="B437" s="143" t="str">
        <f t="shared" si="11"/>
        <v>KRABY 244 spodní</v>
      </c>
      <c r="M437" t="s">
        <v>651</v>
      </c>
      <c r="N437" t="s">
        <v>793</v>
      </c>
      <c r="O437" s="7" t="s">
        <v>794</v>
      </c>
      <c r="P437" s="7" t="s">
        <v>795</v>
      </c>
    </row>
    <row r="438" spans="2:16">
      <c r="B438" s="143" t="str">
        <f t="shared" ref="B438:B501" si="12">IF($D$1=1,M438,IF($D$1=2,N438,IF($D$1=3,O438,IF($D$1=4,P438,0))))</f>
        <v>KRABY 355 spodní</v>
      </c>
      <c r="M438" t="s">
        <v>652</v>
      </c>
      <c r="N438" t="s">
        <v>796</v>
      </c>
      <c r="O438" s="7" t="s">
        <v>797</v>
      </c>
      <c r="P438" s="7" t="s">
        <v>798</v>
      </c>
    </row>
    <row r="439" spans="2:16">
      <c r="B439" s="143" t="str">
        <f t="shared" si="12"/>
        <v>STRONG 30N bílý Automatický</v>
      </c>
      <c r="M439" t="s">
        <v>618</v>
      </c>
      <c r="N439" t="s">
        <v>739</v>
      </c>
      <c r="O439" s="7" t="s">
        <v>740</v>
      </c>
      <c r="P439" s="7" t="s">
        <v>741</v>
      </c>
    </row>
    <row r="440" spans="2:16">
      <c r="B440" s="143" t="str">
        <f t="shared" si="12"/>
        <v>STRONG 60N bílý Automatický</v>
      </c>
      <c r="M440" t="s">
        <v>619</v>
      </c>
      <c r="N440" t="s">
        <v>742</v>
      </c>
      <c r="O440" s="7" t="s">
        <v>743</v>
      </c>
      <c r="P440" s="7" t="s">
        <v>744</v>
      </c>
    </row>
    <row r="441" spans="2:16">
      <c r="B441" s="143" t="str">
        <f t="shared" si="12"/>
        <v>STRONG 80N bílý Automatický</v>
      </c>
      <c r="M441" t="s">
        <v>620</v>
      </c>
      <c r="N441" t="s">
        <v>745</v>
      </c>
      <c r="O441" s="7" t="s">
        <v>746</v>
      </c>
      <c r="P441" s="7" t="s">
        <v>747</v>
      </c>
    </row>
    <row r="442" spans="2:16">
      <c r="B442" s="143" t="str">
        <f t="shared" si="12"/>
        <v>STRONG 100N bílý Automatický</v>
      </c>
      <c r="M442" t="s">
        <v>621</v>
      </c>
      <c r="N442" t="s">
        <v>748</v>
      </c>
      <c r="O442" s="7" t="s">
        <v>749</v>
      </c>
      <c r="P442" s="7" t="s">
        <v>750</v>
      </c>
    </row>
    <row r="443" spans="2:16">
      <c r="B443" s="143" t="str">
        <f t="shared" si="12"/>
        <v>STRONG 120N bílý Automatický</v>
      </c>
      <c r="M443" t="s">
        <v>622</v>
      </c>
      <c r="N443" t="s">
        <v>751</v>
      </c>
      <c r="O443" s="7" t="s">
        <v>752</v>
      </c>
      <c r="P443" s="7" t="s">
        <v>753</v>
      </c>
    </row>
    <row r="444" spans="2:16">
      <c r="B444" s="143" t="str">
        <f t="shared" si="12"/>
        <v>STRONG 60N bílý Polohovací</v>
      </c>
      <c r="M444" t="s">
        <v>623</v>
      </c>
      <c r="N444" t="s">
        <v>754</v>
      </c>
      <c r="O444" s="7" t="s">
        <v>755</v>
      </c>
      <c r="P444" s="7" t="s">
        <v>756</v>
      </c>
    </row>
    <row r="445" spans="2:16">
      <c r="B445" s="143" t="str">
        <f t="shared" si="12"/>
        <v>STRONG 80N bílý Polohovací</v>
      </c>
      <c r="M445" t="s">
        <v>624</v>
      </c>
      <c r="N445" t="s">
        <v>757</v>
      </c>
      <c r="O445" s="7" t="s">
        <v>758</v>
      </c>
      <c r="P445" s="7" t="s">
        <v>759</v>
      </c>
    </row>
    <row r="446" spans="2:16">
      <c r="B446" s="143" t="str">
        <f t="shared" si="12"/>
        <v>STRONG 100N bílý Polohovací</v>
      </c>
      <c r="M446" t="s">
        <v>625</v>
      </c>
      <c r="N446" t="s">
        <v>760</v>
      </c>
      <c r="O446" s="7" t="s">
        <v>761</v>
      </c>
      <c r="P446" s="7" t="s">
        <v>762</v>
      </c>
    </row>
    <row r="447" spans="2:16">
      <c r="B447" s="143" t="str">
        <f t="shared" si="12"/>
        <v>STRONG 120N bílý Polohovací</v>
      </c>
      <c r="M447" t="s">
        <v>626</v>
      </c>
      <c r="N447" t="s">
        <v>763</v>
      </c>
      <c r="O447" s="7" t="s">
        <v>764</v>
      </c>
      <c r="P447" s="7" t="s">
        <v>765</v>
      </c>
    </row>
    <row r="448" spans="2:16">
      <c r="B448" s="143" t="str">
        <f t="shared" si="12"/>
        <v>STRONG 30N šedý Automatický</v>
      </c>
      <c r="M448" t="s">
        <v>627</v>
      </c>
      <c r="N448" t="s">
        <v>627</v>
      </c>
      <c r="O448" s="7" t="s">
        <v>766</v>
      </c>
      <c r="P448" s="7" t="s">
        <v>767</v>
      </c>
    </row>
    <row r="449" spans="2:16">
      <c r="B449" s="143" t="str">
        <f t="shared" si="12"/>
        <v>STRONG 60N šedý Automatický</v>
      </c>
      <c r="M449" t="s">
        <v>628</v>
      </c>
      <c r="N449" t="s">
        <v>628</v>
      </c>
      <c r="O449" s="7" t="s">
        <v>768</v>
      </c>
      <c r="P449" s="7" t="s">
        <v>769</v>
      </c>
    </row>
    <row r="450" spans="2:16">
      <c r="B450" s="143" t="str">
        <f t="shared" si="12"/>
        <v>STRONG 80N šedý Automatický</v>
      </c>
      <c r="M450" t="s">
        <v>629</v>
      </c>
      <c r="N450" t="s">
        <v>629</v>
      </c>
      <c r="O450" s="7" t="s">
        <v>770</v>
      </c>
      <c r="P450" s="7" t="s">
        <v>771</v>
      </c>
    </row>
    <row r="451" spans="2:16">
      <c r="B451" s="143" t="str">
        <f t="shared" si="12"/>
        <v>STRONG 100N šedý Automatický</v>
      </c>
      <c r="M451" t="s">
        <v>630</v>
      </c>
      <c r="N451" t="s">
        <v>630</v>
      </c>
      <c r="O451" s="7" t="s">
        <v>772</v>
      </c>
      <c r="P451" s="7" t="s">
        <v>773</v>
      </c>
    </row>
    <row r="452" spans="2:16">
      <c r="B452" s="143" t="str">
        <f t="shared" si="12"/>
        <v>STRONG 120N šedý Automatický</v>
      </c>
      <c r="M452" t="s">
        <v>631</v>
      </c>
      <c r="N452" t="s">
        <v>631</v>
      </c>
      <c r="O452" s="7" t="s">
        <v>774</v>
      </c>
      <c r="P452" s="7" t="s">
        <v>775</v>
      </c>
    </row>
    <row r="453" spans="2:16">
      <c r="B453" s="143" t="str">
        <f t="shared" si="12"/>
        <v>STRONG 60N šedý Polohovací</v>
      </c>
      <c r="M453" t="s">
        <v>632</v>
      </c>
      <c r="N453" t="s">
        <v>632</v>
      </c>
      <c r="O453" s="7" t="s">
        <v>776</v>
      </c>
      <c r="P453" s="7" t="s">
        <v>777</v>
      </c>
    </row>
    <row r="454" spans="2:16">
      <c r="B454" s="143" t="str">
        <f t="shared" si="12"/>
        <v>STRONG 80N šedý Polohovací</v>
      </c>
      <c r="M454" t="s">
        <v>633</v>
      </c>
      <c r="N454" t="s">
        <v>633</v>
      </c>
      <c r="O454" s="7" t="s">
        <v>778</v>
      </c>
      <c r="P454" s="7" t="s">
        <v>779</v>
      </c>
    </row>
    <row r="455" spans="2:16">
      <c r="B455" s="143" t="str">
        <f t="shared" si="12"/>
        <v>STRONG 100N šedý Polohovací</v>
      </c>
      <c r="M455" t="s">
        <v>634</v>
      </c>
      <c r="N455" t="s">
        <v>634</v>
      </c>
      <c r="O455" s="7" t="s">
        <v>780</v>
      </c>
      <c r="P455" s="7" t="s">
        <v>781</v>
      </c>
    </row>
    <row r="456" spans="2:16">
      <c r="B456" s="143" t="str">
        <f t="shared" si="12"/>
        <v>STRONG 120N šedý Polohovací</v>
      </c>
      <c r="M456" t="s">
        <v>635</v>
      </c>
      <c r="N456" t="s">
        <v>635</v>
      </c>
      <c r="O456" s="7" t="s">
        <v>782</v>
      </c>
      <c r="P456" s="7" t="s">
        <v>783</v>
      </c>
    </row>
    <row r="457" spans="2:16">
      <c r="B457" s="143" t="str">
        <f t="shared" si="12"/>
        <v>HUWIL DUO</v>
      </c>
      <c r="M457" t="s">
        <v>636</v>
      </c>
      <c r="N457" t="s">
        <v>636</v>
      </c>
      <c r="O457" s="7" t="s">
        <v>636</v>
      </c>
      <c r="P457" s="7" t="s">
        <v>636</v>
      </c>
    </row>
    <row r="458" spans="2:16">
      <c r="B458" s="143" t="str">
        <f t="shared" si="12"/>
        <v>HUWILIFT MAXI</v>
      </c>
      <c r="M458" t="s">
        <v>638</v>
      </c>
      <c r="N458" t="s">
        <v>638</v>
      </c>
      <c r="O458" s="7" t="s">
        <v>638</v>
      </c>
      <c r="P458" s="7" t="s">
        <v>638</v>
      </c>
    </row>
    <row r="459" spans="2:16">
      <c r="B459" s="143" t="str">
        <f t="shared" si="12"/>
        <v>KRABY 164 45N</v>
      </c>
      <c r="M459" t="s">
        <v>411</v>
      </c>
      <c r="N459" t="s">
        <v>411</v>
      </c>
      <c r="O459" s="7" t="s">
        <v>411</v>
      </c>
      <c r="P459" s="7" t="s">
        <v>411</v>
      </c>
    </row>
    <row r="460" spans="2:16">
      <c r="B460" s="143" t="str">
        <f t="shared" si="12"/>
        <v>KRABY 164 60N</v>
      </c>
      <c r="M460" t="s">
        <v>412</v>
      </c>
      <c r="N460" t="s">
        <v>412</v>
      </c>
      <c r="O460" s="7" t="s">
        <v>412</v>
      </c>
      <c r="P460" s="7" t="s">
        <v>412</v>
      </c>
    </row>
    <row r="461" spans="2:16">
      <c r="B461" s="143" t="str">
        <f t="shared" si="12"/>
        <v>KRABY 244 45N</v>
      </c>
      <c r="M461" t="s">
        <v>413</v>
      </c>
      <c r="N461" t="s">
        <v>413</v>
      </c>
      <c r="O461" s="7" t="s">
        <v>413</v>
      </c>
      <c r="P461" s="7" t="s">
        <v>413</v>
      </c>
    </row>
    <row r="462" spans="2:16">
      <c r="B462" s="143" t="str">
        <f t="shared" si="12"/>
        <v>KRABY 244 60N</v>
      </c>
      <c r="M462" t="s">
        <v>414</v>
      </c>
      <c r="N462" t="s">
        <v>414</v>
      </c>
      <c r="O462" s="7" t="s">
        <v>414</v>
      </c>
      <c r="P462" s="7" t="s">
        <v>414</v>
      </c>
    </row>
    <row r="463" spans="2:16">
      <c r="B463" s="143" t="str">
        <f t="shared" si="12"/>
        <v>KRABY 244 90N</v>
      </c>
      <c r="M463" t="s">
        <v>415</v>
      </c>
      <c r="N463" t="s">
        <v>415</v>
      </c>
      <c r="O463" s="7" t="s">
        <v>415</v>
      </c>
      <c r="P463" s="7" t="s">
        <v>415</v>
      </c>
    </row>
    <row r="464" spans="2:16">
      <c r="B464" s="143" t="str">
        <f t="shared" si="12"/>
        <v>KRABY 244 120N</v>
      </c>
      <c r="M464" t="s">
        <v>416</v>
      </c>
      <c r="N464" t="s">
        <v>416</v>
      </c>
      <c r="O464" s="7" t="s">
        <v>416</v>
      </c>
      <c r="P464" s="7" t="s">
        <v>416</v>
      </c>
    </row>
    <row r="465" spans="2:16">
      <c r="B465" s="143" t="str">
        <f t="shared" si="12"/>
        <v>KRABY 355 45N</v>
      </c>
      <c r="M465" t="s">
        <v>417</v>
      </c>
      <c r="N465" t="s">
        <v>417</v>
      </c>
      <c r="O465" s="7" t="s">
        <v>417</v>
      </c>
      <c r="P465" s="7" t="s">
        <v>417</v>
      </c>
    </row>
    <row r="466" spans="2:16">
      <c r="B466" s="143" t="str">
        <f t="shared" si="12"/>
        <v>KRABY 355 60N</v>
      </c>
      <c r="M466" t="s">
        <v>418</v>
      </c>
      <c r="N466" t="s">
        <v>418</v>
      </c>
      <c r="O466" s="7" t="s">
        <v>418</v>
      </c>
      <c r="P466" s="7" t="s">
        <v>418</v>
      </c>
    </row>
    <row r="467" spans="2:16">
      <c r="B467" s="143" t="str">
        <f t="shared" si="12"/>
        <v>KRABY 355 90N</v>
      </c>
      <c r="M467" t="s">
        <v>419</v>
      </c>
      <c r="N467" t="s">
        <v>419</v>
      </c>
      <c r="O467" s="7" t="s">
        <v>419</v>
      </c>
      <c r="P467" s="7" t="s">
        <v>419</v>
      </c>
    </row>
    <row r="468" spans="2:16">
      <c r="B468" s="143" t="str">
        <f t="shared" si="12"/>
        <v>KRABY 355 120N</v>
      </c>
      <c r="M468" t="s">
        <v>420</v>
      </c>
      <c r="N468" t="s">
        <v>420</v>
      </c>
      <c r="O468" s="7" t="s">
        <v>420</v>
      </c>
      <c r="P468" s="7" t="s">
        <v>420</v>
      </c>
    </row>
    <row r="469" spans="2:16">
      <c r="B469" s="143" t="str">
        <f t="shared" si="12"/>
        <v>K12 244 50N</v>
      </c>
      <c r="M469" t="s">
        <v>639</v>
      </c>
      <c r="N469" t="s">
        <v>639</v>
      </c>
      <c r="O469" s="7" t="s">
        <v>639</v>
      </c>
      <c r="P469" s="7" t="s">
        <v>639</v>
      </c>
    </row>
    <row r="470" spans="2:16">
      <c r="B470" s="143" t="str">
        <f t="shared" si="12"/>
        <v>K12 244 80N</v>
      </c>
      <c r="M470" t="s">
        <v>640</v>
      </c>
      <c r="N470" t="s">
        <v>640</v>
      </c>
      <c r="O470" s="7" t="s">
        <v>640</v>
      </c>
      <c r="P470" s="7" t="s">
        <v>640</v>
      </c>
    </row>
    <row r="471" spans="2:16">
      <c r="B471" s="143" t="str">
        <f t="shared" si="12"/>
        <v>K12 244 100N</v>
      </c>
      <c r="M471" t="s">
        <v>641</v>
      </c>
      <c r="N471" t="s">
        <v>641</v>
      </c>
      <c r="O471" s="7" t="s">
        <v>641</v>
      </c>
      <c r="P471" s="7" t="s">
        <v>641</v>
      </c>
    </row>
    <row r="472" spans="2:16">
      <c r="B472" s="143" t="str">
        <f t="shared" si="12"/>
        <v>K12 244 120N</v>
      </c>
      <c r="M472" t="s">
        <v>642</v>
      </c>
      <c r="N472" t="s">
        <v>642</v>
      </c>
      <c r="O472" s="7" t="s">
        <v>642</v>
      </c>
      <c r="P472" s="7" t="s">
        <v>642</v>
      </c>
    </row>
    <row r="473" spans="2:16">
      <c r="B473" s="143" t="str">
        <f t="shared" si="12"/>
        <v>K12 355 60N</v>
      </c>
      <c r="M473" t="s">
        <v>643</v>
      </c>
      <c r="N473" t="s">
        <v>643</v>
      </c>
      <c r="O473" s="7" t="s">
        <v>643</v>
      </c>
      <c r="P473" s="7" t="s">
        <v>643</v>
      </c>
    </row>
    <row r="474" spans="2:16">
      <c r="B474" s="143" t="str">
        <f t="shared" si="12"/>
        <v>K12 355 90N</v>
      </c>
      <c r="M474" t="s">
        <v>644</v>
      </c>
      <c r="N474" t="s">
        <v>644</v>
      </c>
      <c r="O474" s="7" t="s">
        <v>644</v>
      </c>
      <c r="P474" s="7" t="s">
        <v>644</v>
      </c>
    </row>
    <row r="475" spans="2:16">
      <c r="B475" s="143" t="str">
        <f t="shared" si="12"/>
        <v>K12 355 110N</v>
      </c>
      <c r="M475" t="s">
        <v>645</v>
      </c>
      <c r="N475" t="s">
        <v>645</v>
      </c>
      <c r="O475" s="7" t="s">
        <v>645</v>
      </c>
      <c r="P475" s="7" t="s">
        <v>645</v>
      </c>
    </row>
    <row r="476" spans="2:16">
      <c r="B476" s="143" t="str">
        <f t="shared" si="12"/>
        <v>K12 355 130N</v>
      </c>
      <c r="M476" t="s">
        <v>646</v>
      </c>
      <c r="N476" t="s">
        <v>646</v>
      </c>
      <c r="O476" s="7" t="s">
        <v>646</v>
      </c>
      <c r="P476" s="7" t="s">
        <v>646</v>
      </c>
    </row>
    <row r="477" spans="2:16">
      <c r="B477" s="143" t="str">
        <f t="shared" si="12"/>
        <v>STRONG spodní bílý</v>
      </c>
      <c r="M477" t="s">
        <v>647</v>
      </c>
      <c r="N477" t="s">
        <v>784</v>
      </c>
      <c r="O477" s="7" t="s">
        <v>785</v>
      </c>
      <c r="P477" s="7" t="s">
        <v>786</v>
      </c>
    </row>
    <row r="478" spans="2:16">
      <c r="B478" s="143" t="str">
        <f t="shared" si="12"/>
        <v>STRONG spodní šedý</v>
      </c>
      <c r="M478" t="s">
        <v>648</v>
      </c>
      <c r="N478" t="s">
        <v>787</v>
      </c>
      <c r="O478" s="7" t="s">
        <v>788</v>
      </c>
      <c r="P478" s="7" t="s">
        <v>789</v>
      </c>
    </row>
    <row r="479" spans="2:16">
      <c r="B479" s="143" t="str">
        <f t="shared" si="12"/>
        <v xml:space="preserve">HUWIL DUO (90°) </v>
      </c>
      <c r="M479" t="s">
        <v>649</v>
      </c>
      <c r="N479" t="s">
        <v>649</v>
      </c>
      <c r="O479" s="7" t="s">
        <v>649</v>
      </c>
      <c r="P479" s="7" t="s">
        <v>649</v>
      </c>
    </row>
    <row r="480" spans="2:16">
      <c r="B480" s="143" t="str">
        <f t="shared" si="12"/>
        <v>HUWIL DUO FORTE</v>
      </c>
      <c r="M480" t="s">
        <v>637</v>
      </c>
      <c r="N480" t="s">
        <v>637</v>
      </c>
      <c r="O480" s="7" t="s">
        <v>637</v>
      </c>
      <c r="P480" s="7" t="s">
        <v>637</v>
      </c>
    </row>
    <row r="481" spans="2:16">
      <c r="B481" s="143" t="str">
        <f t="shared" si="12"/>
        <v>KRABY 164 spodní</v>
      </c>
      <c r="M481" t="s">
        <v>650</v>
      </c>
      <c r="N481" t="s">
        <v>790</v>
      </c>
      <c r="O481" s="7" t="s">
        <v>791</v>
      </c>
      <c r="P481" s="7" t="s">
        <v>792</v>
      </c>
    </row>
    <row r="482" spans="2:16">
      <c r="B482" s="143" t="str">
        <f t="shared" si="12"/>
        <v>KRABY 244 spodní</v>
      </c>
      <c r="M482" t="s">
        <v>651</v>
      </c>
      <c r="N482" t="s">
        <v>793</v>
      </c>
      <c r="O482" s="7" t="s">
        <v>794</v>
      </c>
      <c r="P482" s="7" t="s">
        <v>795</v>
      </c>
    </row>
    <row r="483" spans="2:16">
      <c r="B483" s="143" t="str">
        <f t="shared" si="12"/>
        <v>KRABY 355 spodní</v>
      </c>
      <c r="M483" t="s">
        <v>652</v>
      </c>
      <c r="N483" t="s">
        <v>796</v>
      </c>
      <c r="O483" s="7" t="s">
        <v>797</v>
      </c>
      <c r="P483" s="7" t="s">
        <v>798</v>
      </c>
    </row>
    <row r="484" spans="2:16">
      <c r="B484" s="143" t="str">
        <f t="shared" si="12"/>
        <v>k nasunutí na vrut H0</v>
      </c>
      <c r="M484" t="s">
        <v>658</v>
      </c>
      <c r="N484" t="s">
        <v>799</v>
      </c>
      <c r="O484" s="7" t="s">
        <v>800</v>
      </c>
      <c r="P484" s="7" t="s">
        <v>1236</v>
      </c>
    </row>
    <row r="485" spans="2:16">
      <c r="B485" s="143" t="str">
        <f t="shared" si="12"/>
        <v>k nasunutí EURO šroub H0</v>
      </c>
      <c r="M485" t="s">
        <v>659</v>
      </c>
      <c r="N485" t="s">
        <v>801</v>
      </c>
      <c r="O485" s="7" t="s">
        <v>802</v>
      </c>
      <c r="P485" s="7" t="s">
        <v>1237</v>
      </c>
    </row>
    <row r="486" spans="2:16">
      <c r="B486" s="143" t="str">
        <f t="shared" si="12"/>
        <v>k nasunutí na vrut H2</v>
      </c>
      <c r="M486" t="s">
        <v>660</v>
      </c>
      <c r="N486" t="s">
        <v>803</v>
      </c>
      <c r="O486" s="7" t="s">
        <v>804</v>
      </c>
      <c r="P486" s="7" t="s">
        <v>805</v>
      </c>
    </row>
    <row r="487" spans="2:16">
      <c r="B487" s="143" t="str">
        <f t="shared" si="12"/>
        <v>k nasunutí EURO šroub H2</v>
      </c>
      <c r="M487" t="s">
        <v>661</v>
      </c>
      <c r="N487" t="s">
        <v>806</v>
      </c>
      <c r="O487" s="7" t="s">
        <v>807</v>
      </c>
      <c r="P487" s="7" t="s">
        <v>1238</v>
      </c>
    </row>
    <row r="488" spans="2:16">
      <c r="B488" s="143" t="str">
        <f t="shared" si="12"/>
        <v>Clip na vrut H2</v>
      </c>
      <c r="M488" t="s">
        <v>98</v>
      </c>
      <c r="N488" t="s">
        <v>155</v>
      </c>
      <c r="O488" s="7" t="s">
        <v>216</v>
      </c>
      <c r="P488" s="7" t="s">
        <v>275</v>
      </c>
    </row>
    <row r="489" spans="2:16">
      <c r="B489" s="143" t="str">
        <f t="shared" si="12"/>
        <v>Clip vrut s excentrem H0</v>
      </c>
      <c r="M489" t="s">
        <v>662</v>
      </c>
      <c r="N489" t="s">
        <v>808</v>
      </c>
      <c r="O489" s="7" t="s">
        <v>809</v>
      </c>
      <c r="P489" s="7" t="s">
        <v>895</v>
      </c>
    </row>
    <row r="490" spans="2:16">
      <c r="B490" s="143" t="str">
        <f t="shared" si="12"/>
        <v>Clip na vrut H0</v>
      </c>
      <c r="M490" t="s">
        <v>96</v>
      </c>
      <c r="N490" t="s">
        <v>171</v>
      </c>
      <c r="O490" s="7" t="s">
        <v>232</v>
      </c>
      <c r="P490" s="7" t="s">
        <v>291</v>
      </c>
    </row>
    <row r="491" spans="2:16">
      <c r="B491" s="143" t="str">
        <f t="shared" si="12"/>
        <v>Minimální možný rozměr rámečku je 140x140mm</v>
      </c>
      <c r="M491" t="s">
        <v>813</v>
      </c>
      <c r="N491" t="s">
        <v>814</v>
      </c>
      <c r="O491" s="7" t="s">
        <v>815</v>
      </c>
      <c r="P491" s="7" t="s">
        <v>816</v>
      </c>
    </row>
    <row r="492" spans="2:16">
      <c r="B492" s="143" t="str">
        <f t="shared" si="12"/>
        <v xml:space="preserve">Sensys SiSy naložený </v>
      </c>
      <c r="M492" s="16" t="s">
        <v>817</v>
      </c>
      <c r="N492" t="s">
        <v>817</v>
      </c>
      <c r="O492" s="7" t="s">
        <v>857</v>
      </c>
      <c r="P492" s="7" t="s">
        <v>858</v>
      </c>
    </row>
    <row r="493" spans="2:16">
      <c r="B493" s="143" t="str">
        <f t="shared" si="12"/>
        <v xml:space="preserve">Sensys SiSy polonaložený </v>
      </c>
      <c r="M493" s="16" t="s">
        <v>818</v>
      </c>
      <c r="N493" t="s">
        <v>818</v>
      </c>
      <c r="O493" s="7" t="s">
        <v>865</v>
      </c>
      <c r="P493" s="7" t="s">
        <v>1239</v>
      </c>
    </row>
    <row r="494" spans="2:16">
      <c r="B494" s="143" t="str">
        <f t="shared" si="12"/>
        <v xml:space="preserve">Sensys SiSy vložený </v>
      </c>
      <c r="M494" s="16" t="s">
        <v>819</v>
      </c>
      <c r="N494" s="7" t="s">
        <v>886</v>
      </c>
      <c r="O494" s="7" t="s">
        <v>887</v>
      </c>
      <c r="P494" s="7" t="s">
        <v>1240</v>
      </c>
    </row>
    <row r="495" spans="2:16">
      <c r="B495" s="143" t="str">
        <f t="shared" si="12"/>
        <v xml:space="preserve">Sensys P2o naložený </v>
      </c>
      <c r="M495" s="16" t="s">
        <v>820</v>
      </c>
      <c r="N495" t="s">
        <v>820</v>
      </c>
      <c r="O495" s="7" t="s">
        <v>859</v>
      </c>
      <c r="P495" s="7" t="s">
        <v>860</v>
      </c>
    </row>
    <row r="496" spans="2:16">
      <c r="B496" s="143" t="str">
        <f t="shared" si="12"/>
        <v xml:space="preserve">Sensys P2o polonaložený </v>
      </c>
      <c r="M496" s="16" t="s">
        <v>821</v>
      </c>
      <c r="N496" t="s">
        <v>821</v>
      </c>
      <c r="O496" s="7" t="s">
        <v>866</v>
      </c>
      <c r="P496" s="7" t="s">
        <v>1241</v>
      </c>
    </row>
    <row r="497" spans="2:16">
      <c r="B497" s="143" t="str">
        <f t="shared" si="12"/>
        <v xml:space="preserve">Sensys P2o vložený </v>
      </c>
      <c r="M497" s="16" t="s">
        <v>822</v>
      </c>
      <c r="N497" s="7" t="s">
        <v>888</v>
      </c>
      <c r="O497" s="7" t="s">
        <v>889</v>
      </c>
      <c r="P497" s="7" t="s">
        <v>1242</v>
      </c>
    </row>
    <row r="498" spans="2:16">
      <c r="B498" s="143" t="str">
        <f t="shared" si="12"/>
        <v>Sensys naložený P2O</v>
      </c>
      <c r="M498" s="16" t="s">
        <v>823</v>
      </c>
      <c r="N498" t="s">
        <v>820</v>
      </c>
      <c r="O498" s="7" t="s">
        <v>859</v>
      </c>
      <c r="P498" s="7" t="s">
        <v>860</v>
      </c>
    </row>
    <row r="499" spans="2:16">
      <c r="B499" s="143" t="str">
        <f t="shared" si="12"/>
        <v>naložený s tlumením clip 110°, ONYX</v>
      </c>
      <c r="M499" t="s">
        <v>824</v>
      </c>
      <c r="N499" t="s">
        <v>861</v>
      </c>
      <c r="O499" s="7" t="s">
        <v>862</v>
      </c>
      <c r="P499" s="7" t="s">
        <v>884</v>
      </c>
    </row>
    <row r="500" spans="2:16">
      <c r="B500" s="143" t="str">
        <f t="shared" si="12"/>
        <v>polonaložený s tlumením clip 110°, ONYX</v>
      </c>
      <c r="M500" t="s">
        <v>825</v>
      </c>
      <c r="N500" t="s">
        <v>863</v>
      </c>
      <c r="O500" s="7" t="s">
        <v>864</v>
      </c>
      <c r="P500" s="7" t="s">
        <v>1243</v>
      </c>
    </row>
    <row r="501" spans="2:16">
      <c r="B501" s="143" t="str">
        <f t="shared" si="12"/>
        <v>vložený s tlumením clip 110°, ONYX</v>
      </c>
      <c r="M501" t="s">
        <v>826</v>
      </c>
      <c r="N501" t="s">
        <v>892</v>
      </c>
      <c r="O501" s="7" t="s">
        <v>893</v>
      </c>
      <c r="P501" s="7" t="s">
        <v>1244</v>
      </c>
    </row>
    <row r="502" spans="2:16">
      <c r="B502" s="143" t="str">
        <f t="shared" ref="B502:B565" si="13">IF($D$1=1,M502,IF($D$1=2,N502,IF($D$1=3,O502,IF($D$1=4,P502,0))))</f>
        <v>naložený 95°, Onyx</v>
      </c>
      <c r="M502" t="s">
        <v>827</v>
      </c>
      <c r="N502" t="s">
        <v>876</v>
      </c>
      <c r="O502" s="7" t="s">
        <v>877</v>
      </c>
      <c r="P502" s="7" t="s">
        <v>885</v>
      </c>
    </row>
    <row r="503" spans="2:16">
      <c r="B503" s="143" t="str">
        <f t="shared" si="13"/>
        <v>STRONG Plus</v>
      </c>
      <c r="M503" t="s">
        <v>830</v>
      </c>
      <c r="N503" t="s">
        <v>830</v>
      </c>
      <c r="O503" s="7" t="s">
        <v>830</v>
      </c>
      <c r="P503" s="7" t="s">
        <v>830</v>
      </c>
    </row>
    <row r="504" spans="2:16">
      <c r="B504" s="143" t="str">
        <f t="shared" si="13"/>
        <v>Strong Plus naložený clip bez pružiny</v>
      </c>
      <c r="M504" t="s">
        <v>969</v>
      </c>
      <c r="N504" s="7" t="s">
        <v>867</v>
      </c>
      <c r="O504" s="7" t="s">
        <v>871</v>
      </c>
      <c r="P504" s="7" t="s">
        <v>872</v>
      </c>
    </row>
    <row r="505" spans="2:16">
      <c r="B505" s="143" t="str">
        <f t="shared" si="13"/>
        <v>Strong Plus naložený clip bez pružiny</v>
      </c>
      <c r="M505" t="s">
        <v>969</v>
      </c>
      <c r="N505" s="7" t="s">
        <v>868</v>
      </c>
      <c r="O505" s="7" t="s">
        <v>871</v>
      </c>
      <c r="P505" s="7" t="s">
        <v>872</v>
      </c>
    </row>
    <row r="506" spans="2:16">
      <c r="B506" s="143" t="str">
        <f t="shared" si="13"/>
        <v>Storng Plus vložený clip bez pružiny</v>
      </c>
      <c r="M506" t="s">
        <v>896</v>
      </c>
      <c r="N506" s="7" t="s">
        <v>897</v>
      </c>
      <c r="O506" s="7" t="s">
        <v>898</v>
      </c>
      <c r="P506" s="7" t="s">
        <v>1245</v>
      </c>
    </row>
    <row r="507" spans="2:16">
      <c r="B507" s="143" t="str">
        <f t="shared" si="13"/>
        <v>Strong Plus 30° clip bez pružiny</v>
      </c>
      <c r="M507" t="s">
        <v>899</v>
      </c>
      <c r="N507" s="7" t="s">
        <v>900</v>
      </c>
      <c r="O507" s="7" t="s">
        <v>901</v>
      </c>
      <c r="P507" s="7" t="s">
        <v>902</v>
      </c>
    </row>
    <row r="508" spans="2:16">
      <c r="B508" s="143" t="str">
        <f t="shared" si="13"/>
        <v>Strong Plus naložený clip</v>
      </c>
      <c r="M508" t="s">
        <v>870</v>
      </c>
      <c r="N508" t="s">
        <v>870</v>
      </c>
      <c r="O508" s="7" t="s">
        <v>873</v>
      </c>
      <c r="P508" s="7" t="s">
        <v>874</v>
      </c>
    </row>
    <row r="509" spans="2:16">
      <c r="B509" s="143" t="str">
        <f t="shared" si="13"/>
        <v>Strong Plus polonaložený clip</v>
      </c>
      <c r="M509" t="s">
        <v>869</v>
      </c>
      <c r="N509" t="s">
        <v>869</v>
      </c>
      <c r="O509" s="7" t="s">
        <v>875</v>
      </c>
      <c r="P509" s="7" t="s">
        <v>1246</v>
      </c>
    </row>
    <row r="510" spans="2:16">
      <c r="B510" s="143" t="str">
        <f t="shared" si="13"/>
        <v>Strong Plus vložený clip</v>
      </c>
      <c r="M510" t="s">
        <v>890</v>
      </c>
      <c r="N510" s="7" t="s">
        <v>890</v>
      </c>
      <c r="O510" s="7" t="s">
        <v>891</v>
      </c>
      <c r="P510" s="7" t="s">
        <v>1247</v>
      </c>
    </row>
    <row r="511" spans="2:16">
      <c r="B511" s="143" t="str">
        <f t="shared" si="13"/>
        <v>Strong Plus 30°clip</v>
      </c>
      <c r="M511" t="s">
        <v>903</v>
      </c>
      <c r="N511" t="s">
        <v>903</v>
      </c>
      <c r="O511" s="7" t="s">
        <v>903</v>
      </c>
      <c r="P511" s="7" t="s">
        <v>903</v>
      </c>
    </row>
    <row r="512" spans="2:16">
      <c r="B512" s="143" t="str">
        <f t="shared" si="13"/>
        <v>Strong Plus naložený clip</v>
      </c>
      <c r="M512" t="s">
        <v>870</v>
      </c>
      <c r="N512" t="s">
        <v>870</v>
      </c>
      <c r="O512" s="7" t="s">
        <v>873</v>
      </c>
      <c r="P512" s="7" t="s">
        <v>874</v>
      </c>
    </row>
    <row r="513" spans="2:16">
      <c r="B513" s="143" t="str">
        <f t="shared" si="13"/>
        <v>Strong Plus naložený clip bez pružiny</v>
      </c>
      <c r="M513" t="s">
        <v>969</v>
      </c>
      <c r="N513" s="7" t="s">
        <v>867</v>
      </c>
      <c r="O513" s="7" t="s">
        <v>871</v>
      </c>
      <c r="P513" s="7" t="s">
        <v>872</v>
      </c>
    </row>
    <row r="514" spans="2:16">
      <c r="B514" s="143" t="str">
        <f t="shared" si="13"/>
        <v>Strong Plus Clip vrut s excentrem H0</v>
      </c>
      <c r="M514" t="s">
        <v>986</v>
      </c>
      <c r="N514" t="s">
        <v>987</v>
      </c>
      <c r="O514" s="7" t="s">
        <v>988</v>
      </c>
      <c r="P514" s="7" t="s">
        <v>989</v>
      </c>
    </row>
    <row r="515" spans="2:16">
      <c r="B515" s="143" t="str">
        <f t="shared" si="13"/>
        <v>Strong Plus Clip vrut s excentrem H2</v>
      </c>
      <c r="M515" t="s">
        <v>990</v>
      </c>
      <c r="N515" t="s">
        <v>991</v>
      </c>
      <c r="O515" s="7" t="s">
        <v>992</v>
      </c>
      <c r="P515" s="7" t="s">
        <v>993</v>
      </c>
    </row>
    <row r="516" spans="2:16">
      <c r="B516" s="143" t="str">
        <f t="shared" si="13"/>
        <v>Úvod</v>
      </c>
      <c r="M516" t="s">
        <v>904</v>
      </c>
      <c r="N516" t="s">
        <v>904</v>
      </c>
      <c r="O516" s="7" t="s">
        <v>1511</v>
      </c>
      <c r="P516" s="7" t="s">
        <v>1248</v>
      </c>
    </row>
    <row r="517" spans="2:16">
      <c r="B517" s="143" t="str">
        <f t="shared" si="13"/>
        <v>Maximální možný rozměr rámečku Corleone je 1500x600mm</v>
      </c>
      <c r="M517" s="5" t="s">
        <v>914</v>
      </c>
      <c r="N517" t="s">
        <v>915</v>
      </c>
      <c r="O517" s="7" t="s">
        <v>916</v>
      </c>
      <c r="P517" s="7" t="s">
        <v>917</v>
      </c>
    </row>
    <row r="518" spans="2:16">
      <c r="B518" s="143" t="str">
        <f t="shared" si="13"/>
        <v>Kombinace 2 profilů</v>
      </c>
      <c r="M518" t="s">
        <v>1041</v>
      </c>
      <c r="N518" t="s">
        <v>1055</v>
      </c>
      <c r="O518" s="7" t="s">
        <v>1056</v>
      </c>
      <c r="P518" s="7" t="s">
        <v>1057</v>
      </c>
    </row>
    <row r="519" spans="2:16">
      <c r="B519" s="143" t="str">
        <f t="shared" si="13"/>
        <v>Dělící lišty</v>
      </c>
      <c r="M519" t="s">
        <v>1058</v>
      </c>
      <c r="N519" t="s">
        <v>1060</v>
      </c>
      <c r="O519" s="7" t="s">
        <v>1027</v>
      </c>
      <c r="P519" s="7" t="s">
        <v>1059</v>
      </c>
    </row>
    <row r="520" spans="2:16">
      <c r="B520" s="143" t="str">
        <f t="shared" si="13"/>
        <v>Značka kování</v>
      </c>
      <c r="M520" t="s">
        <v>1043</v>
      </c>
      <c r="N520" t="s">
        <v>1061</v>
      </c>
      <c r="O520" s="7" t="s">
        <v>1062</v>
      </c>
      <c r="P520" s="7" t="s">
        <v>1249</v>
      </c>
    </row>
    <row r="521" spans="2:16">
      <c r="B521" s="143" t="str">
        <f t="shared" si="13"/>
        <v>Varianta kování</v>
      </c>
      <c r="M521" t="s">
        <v>1044</v>
      </c>
      <c r="N521" t="s">
        <v>1064</v>
      </c>
      <c r="O521" s="7" t="s">
        <v>1063</v>
      </c>
      <c r="P521" s="7" t="s">
        <v>1250</v>
      </c>
    </row>
    <row r="522" spans="2:16">
      <c r="B522" s="143" t="str">
        <f t="shared" si="13"/>
        <v>Naložení</v>
      </c>
      <c r="M522" t="s">
        <v>1046</v>
      </c>
      <c r="N522" t="s">
        <v>1065</v>
      </c>
      <c r="O522" s="7" t="s">
        <v>1302</v>
      </c>
      <c r="P522" s="7" t="s">
        <v>1066</v>
      </c>
    </row>
    <row r="523" spans="2:16">
      <c r="B523" s="143" t="str">
        <f t="shared" si="13"/>
        <v>Závěsy k Výklopu</v>
      </c>
      <c r="M523" t="s">
        <v>1068</v>
      </c>
      <c r="N523" t="s">
        <v>1067</v>
      </c>
      <c r="O523" s="7" t="s">
        <v>1303</v>
      </c>
      <c r="P523" s="7" t="s">
        <v>1251</v>
      </c>
    </row>
    <row r="524" spans="2:16">
      <c r="B524" s="143" t="str">
        <f t="shared" si="13"/>
        <v>Rozteč</v>
      </c>
      <c r="M524" t="s">
        <v>1071</v>
      </c>
      <c r="N524" t="s">
        <v>1071</v>
      </c>
      <c r="O524" s="7" t="s">
        <v>1072</v>
      </c>
      <c r="P524" s="7" t="s">
        <v>1073</v>
      </c>
    </row>
    <row r="525" spans="2:16">
      <c r="B525" s="143" t="str">
        <f t="shared" si="13"/>
        <v>Rozteč úchytky (cm)</v>
      </c>
      <c r="M525" t="s">
        <v>1318</v>
      </c>
      <c r="N525" t="s">
        <v>1319</v>
      </c>
      <c r="O525" s="7" t="s">
        <v>1320</v>
      </c>
      <c r="P525" s="7" t="s">
        <v>1321</v>
      </c>
    </row>
    <row r="526" spans="2:16">
      <c r="B526" s="143" t="str">
        <f t="shared" si="13"/>
        <v>Umístění úchytky</v>
      </c>
      <c r="M526" t="s">
        <v>1045</v>
      </c>
      <c r="N526" t="s">
        <v>1069</v>
      </c>
      <c r="O526" s="7" t="s">
        <v>1304</v>
      </c>
      <c r="P526" s="7" t="s">
        <v>1070</v>
      </c>
    </row>
    <row r="527" spans="2:16">
      <c r="B527" s="143" t="str">
        <f t="shared" si="13"/>
        <v>Závěsy</v>
      </c>
      <c r="M527" t="s">
        <v>396</v>
      </c>
      <c r="N527" t="s">
        <v>397</v>
      </c>
      <c r="O527" s="7" t="s">
        <v>398</v>
      </c>
      <c r="P527" s="7" t="s">
        <v>399</v>
      </c>
    </row>
    <row r="528" spans="2:16">
      <c r="B528" s="143" t="str">
        <f t="shared" si="13"/>
        <v>Výklopy</v>
      </c>
      <c r="M528" t="s">
        <v>617</v>
      </c>
      <c r="N528" t="s">
        <v>617</v>
      </c>
      <c r="O528" s="7" t="s">
        <v>1112</v>
      </c>
      <c r="P528" s="7" t="s">
        <v>1113</v>
      </c>
    </row>
    <row r="529" spans="2:16">
      <c r="B529" s="143" t="str">
        <f t="shared" si="13"/>
        <v>Naložený</v>
      </c>
      <c r="M529" s="5" t="s">
        <v>81</v>
      </c>
      <c r="N529" t="s">
        <v>81</v>
      </c>
      <c r="O529" s="7" t="s">
        <v>211</v>
      </c>
      <c r="P529" s="7" t="s">
        <v>273</v>
      </c>
    </row>
    <row r="530" spans="2:16">
      <c r="B530" s="143" t="str">
        <f t="shared" si="13"/>
        <v>Polonaložený</v>
      </c>
      <c r="M530" s="5" t="s">
        <v>82</v>
      </c>
      <c r="N530" t="s">
        <v>82</v>
      </c>
      <c r="O530" s="7" t="s">
        <v>212</v>
      </c>
      <c r="P530" s="7" t="s">
        <v>1198</v>
      </c>
    </row>
    <row r="531" spans="2:16">
      <c r="B531" s="143" t="str">
        <f t="shared" si="13"/>
        <v>Vložený</v>
      </c>
      <c r="M531" s="5" t="s">
        <v>83</v>
      </c>
      <c r="N531" t="s">
        <v>83</v>
      </c>
      <c r="O531" s="7" t="s">
        <v>213</v>
      </c>
      <c r="P531" s="7" t="s">
        <v>1199</v>
      </c>
    </row>
    <row r="532" spans="2:16">
      <c r="B532" s="143" t="str">
        <f t="shared" si="13"/>
        <v>Ano</v>
      </c>
      <c r="M532" s="5" t="s">
        <v>1114</v>
      </c>
      <c r="N532" t="s">
        <v>1120</v>
      </c>
      <c r="O532" s="7" t="s">
        <v>1119</v>
      </c>
      <c r="P532" s="7" t="s">
        <v>1116</v>
      </c>
    </row>
    <row r="533" spans="2:16">
      <c r="B533" s="143" t="str">
        <f t="shared" si="13"/>
        <v>Ne</v>
      </c>
      <c r="M533" s="5" t="s">
        <v>1115</v>
      </c>
      <c r="N533" t="s">
        <v>1118</v>
      </c>
      <c r="O533" s="7" t="s">
        <v>1118</v>
      </c>
      <c r="P533" s="7" t="s">
        <v>1117</v>
      </c>
    </row>
    <row r="534" spans="2:16">
      <c r="B534" s="143" t="str">
        <f t="shared" si="13"/>
        <v>Horizontálně</v>
      </c>
      <c r="M534" s="5" t="s">
        <v>1034</v>
      </c>
      <c r="N534" t="s">
        <v>1122</v>
      </c>
      <c r="O534" s="7" t="s">
        <v>1125</v>
      </c>
      <c r="P534" s="7" t="s">
        <v>1128</v>
      </c>
    </row>
    <row r="535" spans="2:16">
      <c r="B535" s="143" t="str">
        <f t="shared" si="13"/>
        <v>Vertikálně</v>
      </c>
      <c r="M535" s="5" t="s">
        <v>1032</v>
      </c>
      <c r="N535" t="s">
        <v>1123</v>
      </c>
      <c r="O535" s="7" t="s">
        <v>1126</v>
      </c>
      <c r="P535" s="7" t="s">
        <v>1129</v>
      </c>
    </row>
    <row r="536" spans="2:16">
      <c r="B536" s="143" t="str">
        <f t="shared" si="13"/>
        <v>Horizontálně i Vertikálně</v>
      </c>
      <c r="M536" s="5" t="s">
        <v>1121</v>
      </c>
      <c r="N536" t="s">
        <v>1124</v>
      </c>
      <c r="O536" s="7" t="s">
        <v>1127</v>
      </c>
      <c r="P536" s="7" t="s">
        <v>1130</v>
      </c>
    </row>
    <row r="537" spans="2:16">
      <c r="B537" s="143" t="str">
        <f t="shared" si="13"/>
        <v>Rámeček složený ze dvou různých profilů</v>
      </c>
      <c r="M537" t="s">
        <v>1042</v>
      </c>
      <c r="N537" t="s">
        <v>1131</v>
      </c>
      <c r="O537" s="7" t="s">
        <v>1305</v>
      </c>
      <c r="P537" s="7" t="s">
        <v>1132</v>
      </c>
    </row>
    <row r="538" spans="2:16">
      <c r="B538" s="143" t="str">
        <f t="shared" si="13"/>
        <v>Typ folie</v>
      </c>
      <c r="M538" s="5" t="s">
        <v>1030</v>
      </c>
      <c r="N538" t="s">
        <v>1141</v>
      </c>
      <c r="O538" s="7" t="s">
        <v>1142</v>
      </c>
      <c r="P538" s="7" t="s">
        <v>1143</v>
      </c>
    </row>
    <row r="539" spans="2:16">
      <c r="B539" s="143" t="str">
        <f t="shared" si="13"/>
        <v>Transparentní</v>
      </c>
      <c r="M539" t="s">
        <v>1033</v>
      </c>
      <c r="N539" t="s">
        <v>1144</v>
      </c>
      <c r="O539" s="7" t="s">
        <v>1306</v>
      </c>
      <c r="P539" s="7" t="s">
        <v>1147</v>
      </c>
    </row>
    <row r="540" spans="2:16">
      <c r="B540" s="143" t="str">
        <f t="shared" si="13"/>
        <v>Bílá</v>
      </c>
      <c r="M540" t="s">
        <v>1035</v>
      </c>
      <c r="N540" t="s">
        <v>1145</v>
      </c>
      <c r="O540" s="7" t="s">
        <v>1307</v>
      </c>
      <c r="P540" s="7" t="s">
        <v>1252</v>
      </c>
    </row>
    <row r="541" spans="2:16">
      <c r="B541" s="143" t="str">
        <f t="shared" si="13"/>
        <v>Černá</v>
      </c>
      <c r="M541" t="s">
        <v>1036</v>
      </c>
      <c r="N541" t="s">
        <v>1146</v>
      </c>
      <c r="O541" s="7" t="s">
        <v>1308</v>
      </c>
      <c r="P541" s="7" t="s">
        <v>1148</v>
      </c>
    </row>
    <row r="542" spans="2:16">
      <c r="B542" s="143" t="str">
        <f t="shared" si="13"/>
        <v>Dále</v>
      </c>
      <c r="M542" t="s">
        <v>1151</v>
      </c>
      <c r="N542" t="s">
        <v>1152</v>
      </c>
      <c r="O542" s="7" t="s">
        <v>1309</v>
      </c>
      <c r="P542" s="7" t="s">
        <v>1153</v>
      </c>
    </row>
    <row r="543" spans="2:16">
      <c r="B543" s="143" t="str">
        <f t="shared" si="13"/>
        <v>Souhrn</v>
      </c>
      <c r="M543" t="s">
        <v>1047</v>
      </c>
      <c r="N543" t="s">
        <v>1156</v>
      </c>
      <c r="O543" s="7" t="s">
        <v>1154</v>
      </c>
      <c r="P543" s="7" t="s">
        <v>1155</v>
      </c>
    </row>
    <row r="544" spans="2:16">
      <c r="B544" s="143" t="str">
        <f t="shared" si="13"/>
        <v>Varna (Vlevo a Vpravo) + Siena (Nahoře a dole)</v>
      </c>
      <c r="M544" t="str">
        <f>$B$59</f>
        <v>Varna (Vlevo a Vpravo) + Siena (Nahoře a dole)</v>
      </c>
    </row>
    <row r="545" spans="2:16">
      <c r="B545" s="143" t="str">
        <f t="shared" si="13"/>
        <v>Varna (Vlevo a Vpravo) + Palio (Nahoře a dole)</v>
      </c>
      <c r="M545" t="str">
        <f>$B$63</f>
        <v>Varna (Vlevo a Vpravo) + Palio (Nahoře a dole)</v>
      </c>
    </row>
    <row r="546" spans="2:16">
      <c r="B546" s="143" t="str">
        <f t="shared" si="13"/>
        <v>Varna (Vlevo a Vpravo) + Rocca (Nahoře a dole)</v>
      </c>
      <c r="M546" t="str">
        <f>$B$65</f>
        <v>Varna (Vlevo a Vpravo) + Rocca (Nahoře a dole)</v>
      </c>
    </row>
    <row r="547" spans="2:16">
      <c r="B547" s="143" t="str">
        <f t="shared" si="13"/>
        <v>Pohled na předěly je jen ilustrativní a nezobrazuje zvolený počet ks. předělů horizontálně / vertikálně.</v>
      </c>
      <c r="M547" t="s">
        <v>1157</v>
      </c>
    </row>
    <row r="548" spans="2:16">
      <c r="B548" s="143" t="str">
        <f t="shared" si="13"/>
        <v>Upozornění</v>
      </c>
      <c r="M548" t="s">
        <v>1161</v>
      </c>
      <c r="N548" t="s">
        <v>1162</v>
      </c>
      <c r="O548" t="s">
        <v>1164</v>
      </c>
      <c r="P548" t="s">
        <v>1163</v>
      </c>
    </row>
    <row r="549" spans="2:16">
      <c r="B549" s="143" t="str">
        <f t="shared" si="13"/>
        <v>Již neměnit po tom co vyberete</v>
      </c>
      <c r="M549" t="s">
        <v>1310</v>
      </c>
      <c r="N549" t="s">
        <v>1311</v>
      </c>
      <c r="O549" t="s">
        <v>1312</v>
      </c>
      <c r="P549" t="s">
        <v>1313</v>
      </c>
    </row>
    <row r="550" spans="2:16">
      <c r="B550" s="143" t="str">
        <f t="shared" si="13"/>
        <v>Zpět</v>
      </c>
      <c r="M550" t="s">
        <v>1314</v>
      </c>
      <c r="N550" t="s">
        <v>1317</v>
      </c>
      <c r="O550" t="s">
        <v>1316</v>
      </c>
      <c r="P550" t="s">
        <v>1315</v>
      </c>
    </row>
    <row r="551" spans="2:16">
      <c r="B551" s="143" t="str">
        <f t="shared" si="13"/>
        <v>Konfigurátor</v>
      </c>
      <c r="M551" t="s">
        <v>1324</v>
      </c>
      <c r="N551" t="s">
        <v>1324</v>
      </c>
      <c r="O551" t="s">
        <v>1325</v>
      </c>
      <c r="P551" t="s">
        <v>1326</v>
      </c>
    </row>
    <row r="552" spans="2:16">
      <c r="B552" s="143" t="str">
        <f t="shared" si="13"/>
        <v>Černá mat</v>
      </c>
      <c r="M552" t="s">
        <v>1333</v>
      </c>
      <c r="N552" t="s">
        <v>1334</v>
      </c>
      <c r="O552" t="s">
        <v>1513</v>
      </c>
      <c r="P552" t="s">
        <v>1335</v>
      </c>
    </row>
    <row r="553" spans="2:16">
      <c r="B553" s="143" t="str">
        <f t="shared" si="13"/>
        <v>Bronz</v>
      </c>
      <c r="M553" t="s">
        <v>1336</v>
      </c>
      <c r="N553" t="s">
        <v>1336</v>
      </c>
      <c r="O553" t="s">
        <v>1337</v>
      </c>
      <c r="P553" t="s">
        <v>1336</v>
      </c>
    </row>
    <row r="554" spans="2:16">
      <c r="B554" s="143" t="str">
        <f t="shared" si="13"/>
        <v>Nerez</v>
      </c>
      <c r="M554" t="s">
        <v>1338</v>
      </c>
      <c r="N554" t="s">
        <v>1338</v>
      </c>
      <c r="O554" t="s">
        <v>1343</v>
      </c>
      <c r="P554" t="s">
        <v>1339</v>
      </c>
    </row>
    <row r="555" spans="2:16">
      <c r="B555" s="143" t="str">
        <f t="shared" si="13"/>
        <v>Hliník</v>
      </c>
      <c r="M555" t="s">
        <v>1341</v>
      </c>
      <c r="N555" t="s">
        <v>1341</v>
      </c>
      <c r="O555" t="s">
        <v>1342</v>
      </c>
      <c r="P555" t="s">
        <v>1340</v>
      </c>
    </row>
    <row r="556" spans="2:16">
      <c r="B556" s="143" t="str">
        <f t="shared" si="13"/>
        <v>Max. do délky 1200 mm, větší rozměry na poptávku a individuální nacenění</v>
      </c>
      <c r="M556" t="s">
        <v>1353</v>
      </c>
      <c r="N556" t="s">
        <v>1354</v>
      </c>
      <c r="O556" t="s">
        <v>1355</v>
      </c>
      <c r="P556" t="s">
        <v>1356</v>
      </c>
    </row>
    <row r="557" spans="2:16">
      <c r="B557" s="143" t="str">
        <f t="shared" si="13"/>
        <v>Cena bez dopravy</v>
      </c>
      <c r="M557" t="s">
        <v>1357</v>
      </c>
      <c r="N557" t="s">
        <v>1358</v>
      </c>
      <c r="O557" t="s">
        <v>1359</v>
      </c>
      <c r="P557" t="s">
        <v>1360</v>
      </c>
    </row>
    <row r="558" spans="2:16">
      <c r="B558" s="143" t="str">
        <f t="shared" si="13"/>
        <v>Termín výroby je 14 pracovnách dní, u broušené verze 21 dní</v>
      </c>
      <c r="M558" t="s">
        <v>1361</v>
      </c>
      <c r="N558" t="s">
        <v>1362</v>
      </c>
      <c r="O558" t="s">
        <v>1363</v>
      </c>
      <c r="P558" t="s">
        <v>1364</v>
      </c>
    </row>
    <row r="559" spans="2:16">
      <c r="B559" s="143" t="str">
        <f t="shared" si="13"/>
        <v>Cena je bez DPH</v>
      </c>
      <c r="M559" t="s">
        <v>1365</v>
      </c>
      <c r="N559" t="s">
        <v>1365</v>
      </c>
      <c r="O559" t="s">
        <v>1366</v>
      </c>
      <c r="P559" t="s">
        <v>1367</v>
      </c>
    </row>
    <row r="560" spans="2:16">
      <c r="B560" s="143" t="str">
        <f t="shared" si="13"/>
        <v>Profily G9 a G10 jsou kompatibilní se skladovou kolekcí Ramara a Lucata</v>
      </c>
      <c r="M560" t="s">
        <v>1368</v>
      </c>
      <c r="N560" t="s">
        <v>1369</v>
      </c>
      <c r="O560" t="s">
        <v>1370</v>
      </c>
      <c r="P560" t="s">
        <v>1371</v>
      </c>
    </row>
    <row r="561" spans="2:16">
      <c r="B561" s="143" t="str">
        <f t="shared" si="13"/>
        <v>Typ 1</v>
      </c>
      <c r="M561" t="s">
        <v>1372</v>
      </c>
      <c r="N561" t="s">
        <v>1372</v>
      </c>
      <c r="O561" t="s">
        <v>1373</v>
      </c>
      <c r="P561" t="s">
        <v>1374</v>
      </c>
    </row>
    <row r="562" spans="2:16">
      <c r="B562" s="143" t="str">
        <f t="shared" si="13"/>
        <v>Typ 2</v>
      </c>
      <c r="M562" t="s">
        <v>1375</v>
      </c>
      <c r="N562" t="s">
        <v>1375</v>
      </c>
      <c r="O562" t="s">
        <v>1376</v>
      </c>
      <c r="P562" t="s">
        <v>1377</v>
      </c>
    </row>
    <row r="563" spans="2:16">
      <c r="B563" s="143" t="str">
        <f t="shared" si="13"/>
        <v>Typ 3</v>
      </c>
      <c r="M563" t="s">
        <v>1378</v>
      </c>
      <c r="N563" t="s">
        <v>1378</v>
      </c>
      <c r="O563" t="s">
        <v>1379</v>
      </c>
      <c r="P563" t="s">
        <v>1380</v>
      </c>
    </row>
    <row r="564" spans="2:16">
      <c r="B564" s="143" t="str">
        <f t="shared" si="13"/>
        <v>Typ 4</v>
      </c>
      <c r="M564" t="s">
        <v>1381</v>
      </c>
      <c r="N564" t="s">
        <v>1381</v>
      </c>
      <c r="O564" t="s">
        <v>1382</v>
      </c>
      <c r="P564" t="s">
        <v>1383</v>
      </c>
    </row>
    <row r="565" spans="2:16">
      <c r="B565" s="143" t="str">
        <f t="shared" si="13"/>
        <v>18 mm</v>
      </c>
      <c r="M565" t="s">
        <v>1384</v>
      </c>
      <c r="N565" t="s">
        <v>1384</v>
      </c>
      <c r="O565" t="s">
        <v>1384</v>
      </c>
      <c r="P565" t="s">
        <v>1384</v>
      </c>
    </row>
    <row r="566" spans="2:16">
      <c r="B566" s="143" t="str">
        <f t="shared" ref="B566:B589" si="14">IF($D$1=1,M566,IF($D$1=2,N566,IF($D$1=3,O566,IF($D$1=4,P566,0))))</f>
        <v>19 mm</v>
      </c>
      <c r="M566" t="s">
        <v>1385</v>
      </c>
      <c r="N566" t="s">
        <v>1385</v>
      </c>
      <c r="O566" t="s">
        <v>1385</v>
      </c>
      <c r="P566" t="s">
        <v>1385</v>
      </c>
    </row>
    <row r="567" spans="2:16">
      <c r="B567" s="143" t="str">
        <f t="shared" si="14"/>
        <v>20 mm</v>
      </c>
      <c r="M567" t="s">
        <v>1386</v>
      </c>
      <c r="N567" t="s">
        <v>1386</v>
      </c>
      <c r="O567" t="s">
        <v>1386</v>
      </c>
      <c r="P567" t="s">
        <v>1386</v>
      </c>
    </row>
    <row r="568" spans="2:16">
      <c r="B568" s="143" t="str">
        <f t="shared" si="14"/>
        <v>Černá mat. broušená</v>
      </c>
      <c r="M568" t="s">
        <v>1387</v>
      </c>
      <c r="N568" t="s">
        <v>1388</v>
      </c>
      <c r="O568" t="s">
        <v>1513</v>
      </c>
      <c r="P568" t="s">
        <v>1515</v>
      </c>
    </row>
    <row r="569" spans="2:16">
      <c r="B569" s="143" t="str">
        <f t="shared" si="14"/>
        <v>Bronz broušená</v>
      </c>
      <c r="M569" t="s">
        <v>1389</v>
      </c>
      <c r="N569" t="s">
        <v>1390</v>
      </c>
      <c r="O569" t="s">
        <v>1391</v>
      </c>
      <c r="P569" t="s">
        <v>1516</v>
      </c>
    </row>
    <row r="570" spans="2:16">
      <c r="B570" s="143" t="str">
        <f t="shared" si="14"/>
        <v>Nerez broušená</v>
      </c>
      <c r="M570" t="s">
        <v>1392</v>
      </c>
      <c r="N570" t="s">
        <v>1393</v>
      </c>
      <c r="O570" t="s">
        <v>1394</v>
      </c>
      <c r="P570" t="s">
        <v>1517</v>
      </c>
    </row>
    <row r="571" spans="2:16">
      <c r="B571" s="143" t="str">
        <f t="shared" si="14"/>
        <v>Hliník broušený</v>
      </c>
      <c r="M571" t="s">
        <v>1395</v>
      </c>
      <c r="N571" t="s">
        <v>1396</v>
      </c>
      <c r="O571" t="s">
        <v>1397</v>
      </c>
      <c r="P571" t="s">
        <v>1518</v>
      </c>
    </row>
    <row r="572" spans="2:16">
      <c r="B572" s="143" t="str">
        <f t="shared" si="14"/>
        <v>Zlatá</v>
      </c>
      <c r="M572" t="s">
        <v>1398</v>
      </c>
      <c r="N572" t="s">
        <v>1399</v>
      </c>
      <c r="O572" t="s">
        <v>1400</v>
      </c>
      <c r="P572" t="s">
        <v>1401</v>
      </c>
    </row>
    <row r="573" spans="2:16">
      <c r="B573" s="143" t="str">
        <f t="shared" si="14"/>
        <v>Zlatá broušená</v>
      </c>
      <c r="M573" t="s">
        <v>1402</v>
      </c>
      <c r="N573" t="s">
        <v>1403</v>
      </c>
      <c r="O573" t="s">
        <v>1404</v>
      </c>
      <c r="P573" t="s">
        <v>1519</v>
      </c>
    </row>
    <row r="574" spans="2:16">
      <c r="B574" s="143" t="str">
        <f t="shared" si="14"/>
        <v>Dodat v broušené variantě</v>
      </c>
      <c r="M574" t="s">
        <v>1405</v>
      </c>
      <c r="N574" t="s">
        <v>1406</v>
      </c>
      <c r="O574" t="s">
        <v>1512</v>
      </c>
      <c r="P574" t="s">
        <v>1520</v>
      </c>
    </row>
    <row r="575" spans="2:16">
      <c r="B575" s="143" t="str">
        <f t="shared" si="14"/>
        <v>Délka (mm)</v>
      </c>
      <c r="M575" t="s">
        <v>1407</v>
      </c>
      <c r="N575" t="s">
        <v>1408</v>
      </c>
      <c r="O575" t="s">
        <v>1409</v>
      </c>
      <c r="P575" t="s">
        <v>1410</v>
      </c>
    </row>
    <row r="576" spans="2:16">
      <c r="B576" s="143" t="str">
        <f t="shared" si="14"/>
        <v>Typ frézování</v>
      </c>
      <c r="M576" t="s">
        <v>1411</v>
      </c>
      <c r="N576" t="s">
        <v>1412</v>
      </c>
      <c r="O576" t="s">
        <v>1413</v>
      </c>
      <c r="P576" t="s">
        <v>1414</v>
      </c>
    </row>
    <row r="577" spans="2:16">
      <c r="B577" s="143" t="str">
        <f t="shared" si="14"/>
        <v>Tloušťka dvířek</v>
      </c>
      <c r="M577" t="s">
        <v>1415</v>
      </c>
      <c r="N577" t="s">
        <v>1416</v>
      </c>
      <c r="O577" t="s">
        <v>1417</v>
      </c>
      <c r="P577" t="s">
        <v>1418</v>
      </c>
    </row>
    <row r="578" spans="2:16">
      <c r="B578" s="143" t="str">
        <f t="shared" si="14"/>
        <v>Počet ks.</v>
      </c>
      <c r="M578" t="s">
        <v>1419</v>
      </c>
      <c r="N578" t="s">
        <v>1419</v>
      </c>
      <c r="O578" t="s">
        <v>1420</v>
      </c>
      <c r="P578" t="s">
        <v>1193</v>
      </c>
    </row>
    <row r="579" spans="2:16">
      <c r="B579" s="143" t="str">
        <f t="shared" si="14"/>
        <v>Nápověda: Typy frézování</v>
      </c>
      <c r="M579" t="s">
        <v>1421</v>
      </c>
      <c r="N579" t="s">
        <v>1422</v>
      </c>
      <c r="O579" t="s">
        <v>1423</v>
      </c>
      <c r="P579" t="s">
        <v>1424</v>
      </c>
    </row>
    <row r="580" spans="2:16">
      <c r="B580" s="143" t="str">
        <f t="shared" si="14"/>
        <v>Zvolena barva:</v>
      </c>
      <c r="M580" t="s">
        <v>1425</v>
      </c>
      <c r="N580" t="s">
        <v>1426</v>
      </c>
      <c r="O580" t="s">
        <v>1427</v>
      </c>
      <c r="P580" t="s">
        <v>1428</v>
      </c>
    </row>
    <row r="581" spans="2:16">
      <c r="B581" s="143" t="str">
        <f t="shared" si="14"/>
        <v>Zvolen profil:</v>
      </c>
      <c r="M581" t="s">
        <v>1429</v>
      </c>
      <c r="N581" t="s">
        <v>1429</v>
      </c>
      <c r="O581" t="s">
        <v>1430</v>
      </c>
      <c r="P581" t="s">
        <v>1431</v>
      </c>
    </row>
    <row r="582" spans="2:16">
      <c r="B582" s="143" t="str">
        <f t="shared" si="14"/>
        <v>Úchyt</v>
      </c>
      <c r="M582" t="s">
        <v>1432</v>
      </c>
      <c r="N582" t="s">
        <v>1432</v>
      </c>
      <c r="O582" t="s">
        <v>1433</v>
      </c>
      <c r="P582" t="s">
        <v>1434</v>
      </c>
    </row>
    <row r="583" spans="2:16">
      <c r="B583" s="143" t="str">
        <f t="shared" si="14"/>
        <v>Vyberte profil</v>
      </c>
      <c r="M583" t="s">
        <v>1508</v>
      </c>
      <c r="N583" t="s">
        <v>1648</v>
      </c>
      <c r="O583" t="s">
        <v>1509</v>
      </c>
      <c r="P583" t="s">
        <v>1510</v>
      </c>
    </row>
    <row r="584" spans="2:16" ht="71.45" customHeight="1">
      <c r="B584" s="261" t="str">
        <f t="shared" si="14"/>
        <v>Pokud vyberete frézování typ 5, nebo 8, minimální délka profilu je 146mm, maximální 1200mm</v>
      </c>
      <c r="M584" s="260" t="s">
        <v>1628</v>
      </c>
      <c r="N584" s="260" t="s">
        <v>1633</v>
      </c>
      <c r="O584" s="260" t="s">
        <v>1634</v>
      </c>
      <c r="P584" s="260" t="s">
        <v>1635</v>
      </c>
    </row>
    <row r="585" spans="2:16" ht="23.25">
      <c r="B585" s="261" t="str">
        <f t="shared" si="14"/>
        <v>Potvrzuji, že rozumím a přijímám výše uvedené podmínky a doporučení.</v>
      </c>
      <c r="M585" s="1" t="s">
        <v>1636</v>
      </c>
      <c r="N585" t="s">
        <v>1637</v>
      </c>
      <c r="O585" t="s">
        <v>1638</v>
      </c>
      <c r="P585" t="s">
        <v>1639</v>
      </c>
    </row>
    <row r="586" spans="2:16">
      <c r="B586" s="261" t="str">
        <f t="shared" si="14"/>
        <v>Profil Marino Due je dostupný pouze ve variantě hliník</v>
      </c>
      <c r="M586" t="s">
        <v>1640</v>
      </c>
      <c r="N586" t="s">
        <v>1642</v>
      </c>
      <c r="O586" t="s">
        <v>1641</v>
      </c>
      <c r="P586" t="s">
        <v>1643</v>
      </c>
    </row>
    <row r="587" spans="2:16">
      <c r="B587" s="261" t="str">
        <f t="shared" si="14"/>
        <v>Vyberte barvu</v>
      </c>
      <c r="M587" t="s">
        <v>1644</v>
      </c>
      <c r="N587" t="s">
        <v>1645</v>
      </c>
      <c r="O587" t="s">
        <v>1647</v>
      </c>
      <c r="P587" t="s">
        <v>1646</v>
      </c>
    </row>
    <row r="588" spans="2:16">
      <c r="B588" s="261" t="str">
        <f t="shared" si="14"/>
        <v>Změňte typ frézování</v>
      </c>
      <c r="M588" t="s">
        <v>1649</v>
      </c>
      <c r="N588" t="s">
        <v>1651</v>
      </c>
      <c r="O588" t="s">
        <v>1650</v>
      </c>
      <c r="P588" t="s">
        <v>1652</v>
      </c>
    </row>
    <row r="589" spans="2:16">
      <c r="B589" s="143" t="str">
        <f t="shared" si="14"/>
        <v>Všechny barevné kombinace dodání 2-3 týdny, zlatá varianta 5 týdnů.</v>
      </c>
      <c r="M589" t="s">
        <v>1653</v>
      </c>
      <c r="N589" t="s">
        <v>1654</v>
      </c>
      <c r="O589" t="s">
        <v>1655</v>
      </c>
      <c r="P589" t="s">
        <v>1656</v>
      </c>
    </row>
  </sheetData>
  <mergeCells count="317">
    <mergeCell ref="A59:A64"/>
    <mergeCell ref="C78:D78"/>
    <mergeCell ref="E78:F78"/>
    <mergeCell ref="G78:H78"/>
    <mergeCell ref="I78:J78"/>
    <mergeCell ref="K78:L78"/>
    <mergeCell ref="C4:D4"/>
    <mergeCell ref="E4:F4"/>
    <mergeCell ref="G4:H4"/>
    <mergeCell ref="I4:J4"/>
    <mergeCell ref="K4:L4"/>
    <mergeCell ref="A6:A56"/>
    <mergeCell ref="K83:L83"/>
    <mergeCell ref="C84:D84"/>
    <mergeCell ref="E84:F84"/>
    <mergeCell ref="G84:H84"/>
    <mergeCell ref="I84:J84"/>
    <mergeCell ref="K84:L84"/>
    <mergeCell ref="A79:A142"/>
    <mergeCell ref="C79:D79"/>
    <mergeCell ref="E79:F79"/>
    <mergeCell ref="G79:H79"/>
    <mergeCell ref="I79:J79"/>
    <mergeCell ref="K79:L79"/>
    <mergeCell ref="C83:D83"/>
    <mergeCell ref="E83:F83"/>
    <mergeCell ref="G83:H83"/>
    <mergeCell ref="I83:J83"/>
    <mergeCell ref="C85:D85"/>
    <mergeCell ref="E85:F85"/>
    <mergeCell ref="G85:H85"/>
    <mergeCell ref="I85:J85"/>
    <mergeCell ref="K85:L85"/>
    <mergeCell ref="E86:F86"/>
    <mergeCell ref="G86:H86"/>
    <mergeCell ref="I86:J86"/>
    <mergeCell ref="K86:L86"/>
    <mergeCell ref="C87:D87"/>
    <mergeCell ref="E87:F87"/>
    <mergeCell ref="G87:H87"/>
    <mergeCell ref="I87:J87"/>
    <mergeCell ref="K87:L87"/>
    <mergeCell ref="C88:D88"/>
    <mergeCell ref="E88:F88"/>
    <mergeCell ref="G88:H88"/>
    <mergeCell ref="I88:J88"/>
    <mergeCell ref="K88:L88"/>
    <mergeCell ref="C89:D89"/>
    <mergeCell ref="E89:F89"/>
    <mergeCell ref="G89:H89"/>
    <mergeCell ref="I89:J89"/>
    <mergeCell ref="K89:L89"/>
    <mergeCell ref="C90:D90"/>
    <mergeCell ref="E90:F90"/>
    <mergeCell ref="G90:H90"/>
    <mergeCell ref="I90:J90"/>
    <mergeCell ref="K90:L90"/>
    <mergeCell ref="C91:D91"/>
    <mergeCell ref="E91:F91"/>
    <mergeCell ref="G91:H91"/>
    <mergeCell ref="I91:J91"/>
    <mergeCell ref="K91:L91"/>
    <mergeCell ref="C92:D92"/>
    <mergeCell ref="E92:F92"/>
    <mergeCell ref="G92:H92"/>
    <mergeCell ref="I92:J92"/>
    <mergeCell ref="K92:L92"/>
    <mergeCell ref="C93:D93"/>
    <mergeCell ref="E93:F93"/>
    <mergeCell ref="G93:H93"/>
    <mergeCell ref="I93:J93"/>
    <mergeCell ref="K93:L93"/>
    <mergeCell ref="C94:D94"/>
    <mergeCell ref="E94:F94"/>
    <mergeCell ref="G94:H94"/>
    <mergeCell ref="I94:J94"/>
    <mergeCell ref="K94:L94"/>
    <mergeCell ref="C95:D95"/>
    <mergeCell ref="E95:F95"/>
    <mergeCell ref="G95:H95"/>
    <mergeCell ref="I95:J95"/>
    <mergeCell ref="K95:L95"/>
    <mergeCell ref="C96:D96"/>
    <mergeCell ref="E96:F96"/>
    <mergeCell ref="G96:H96"/>
    <mergeCell ref="I96:J96"/>
    <mergeCell ref="K96:L96"/>
    <mergeCell ref="C97:D97"/>
    <mergeCell ref="E97:F97"/>
    <mergeCell ref="G97:H97"/>
    <mergeCell ref="I97:J97"/>
    <mergeCell ref="K97:L97"/>
    <mergeCell ref="C98:D98"/>
    <mergeCell ref="E98:F98"/>
    <mergeCell ref="G98:H98"/>
    <mergeCell ref="I98:J98"/>
    <mergeCell ref="K98:L98"/>
    <mergeCell ref="C99:D99"/>
    <mergeCell ref="E99:F99"/>
    <mergeCell ref="G99:H99"/>
    <mergeCell ref="I99:J99"/>
    <mergeCell ref="K99:L99"/>
    <mergeCell ref="C100:D100"/>
    <mergeCell ref="E100:F100"/>
    <mergeCell ref="G100:H100"/>
    <mergeCell ref="I100:J100"/>
    <mergeCell ref="K100:L100"/>
    <mergeCell ref="C101:D101"/>
    <mergeCell ref="E101:F101"/>
    <mergeCell ref="G101:H101"/>
    <mergeCell ref="I101:J101"/>
    <mergeCell ref="K101:L101"/>
    <mergeCell ref="C102:D102"/>
    <mergeCell ref="E102:F102"/>
    <mergeCell ref="G102:H102"/>
    <mergeCell ref="I102:J102"/>
    <mergeCell ref="K102:L102"/>
    <mergeCell ref="C103:D103"/>
    <mergeCell ref="E103:F103"/>
    <mergeCell ref="G103:H103"/>
    <mergeCell ref="I103:J103"/>
    <mergeCell ref="K103:L103"/>
    <mergeCell ref="C104:D104"/>
    <mergeCell ref="E104:F104"/>
    <mergeCell ref="G104:H104"/>
    <mergeCell ref="I104:J104"/>
    <mergeCell ref="K104:L104"/>
    <mergeCell ref="C105:D105"/>
    <mergeCell ref="E105:F105"/>
    <mergeCell ref="G105:H105"/>
    <mergeCell ref="I105:J105"/>
    <mergeCell ref="K105:L105"/>
    <mergeCell ref="C106:D106"/>
    <mergeCell ref="E106:F106"/>
    <mergeCell ref="G106:H106"/>
    <mergeCell ref="I106:J106"/>
    <mergeCell ref="K106:L106"/>
    <mergeCell ref="C107:D107"/>
    <mergeCell ref="E107:F107"/>
    <mergeCell ref="G107:H107"/>
    <mergeCell ref="I107:J107"/>
    <mergeCell ref="K107:L107"/>
    <mergeCell ref="C108:D108"/>
    <mergeCell ref="E108:F108"/>
    <mergeCell ref="G108:H108"/>
    <mergeCell ref="I108:J108"/>
    <mergeCell ref="K108:L108"/>
    <mergeCell ref="C109:D109"/>
    <mergeCell ref="E109:F109"/>
    <mergeCell ref="G109:H109"/>
    <mergeCell ref="I109:J109"/>
    <mergeCell ref="K109:L109"/>
    <mergeCell ref="C110:D110"/>
    <mergeCell ref="E110:F110"/>
    <mergeCell ref="G110:H110"/>
    <mergeCell ref="I110:J110"/>
    <mergeCell ref="K110:L110"/>
    <mergeCell ref="C111:D111"/>
    <mergeCell ref="E111:F111"/>
    <mergeCell ref="G111:H111"/>
    <mergeCell ref="I111:J111"/>
    <mergeCell ref="K111:L111"/>
    <mergeCell ref="C112:D112"/>
    <mergeCell ref="E112:F112"/>
    <mergeCell ref="G112:H112"/>
    <mergeCell ref="I112:J112"/>
    <mergeCell ref="K112:L112"/>
    <mergeCell ref="C113:D113"/>
    <mergeCell ref="E113:F113"/>
    <mergeCell ref="G113:H113"/>
    <mergeCell ref="I113:J113"/>
    <mergeCell ref="K113:L113"/>
    <mergeCell ref="C114:D114"/>
    <mergeCell ref="E114:F114"/>
    <mergeCell ref="G114:H114"/>
    <mergeCell ref="I114:J114"/>
    <mergeCell ref="K114:L114"/>
    <mergeCell ref="C115:D115"/>
    <mergeCell ref="E115:F115"/>
    <mergeCell ref="G115:H115"/>
    <mergeCell ref="I115:J115"/>
    <mergeCell ref="K115:L115"/>
    <mergeCell ref="C116:D116"/>
    <mergeCell ref="E116:F116"/>
    <mergeCell ref="G116:H116"/>
    <mergeCell ref="I116:J116"/>
    <mergeCell ref="K116:L116"/>
    <mergeCell ref="C117:D117"/>
    <mergeCell ref="E117:F117"/>
    <mergeCell ref="G117:H117"/>
    <mergeCell ref="I117:J117"/>
    <mergeCell ref="K117:L117"/>
    <mergeCell ref="C118:D118"/>
    <mergeCell ref="E118:F118"/>
    <mergeCell ref="G118:H118"/>
    <mergeCell ref="I118:J118"/>
    <mergeCell ref="K118:L118"/>
    <mergeCell ref="C119:D119"/>
    <mergeCell ref="E119:F119"/>
    <mergeCell ref="G119:H119"/>
    <mergeCell ref="I119:J119"/>
    <mergeCell ref="K119:L119"/>
    <mergeCell ref="C120:D120"/>
    <mergeCell ref="E120:F120"/>
    <mergeCell ref="G120:H120"/>
    <mergeCell ref="I120:J120"/>
    <mergeCell ref="K120:L120"/>
    <mergeCell ref="C121:D121"/>
    <mergeCell ref="E121:F121"/>
    <mergeCell ref="G121:H121"/>
    <mergeCell ref="I121:J121"/>
    <mergeCell ref="K121:L121"/>
    <mergeCell ref="C122:D122"/>
    <mergeCell ref="E122:F122"/>
    <mergeCell ref="G122:H122"/>
    <mergeCell ref="I122:J122"/>
    <mergeCell ref="K122:L122"/>
    <mergeCell ref="C123:D123"/>
    <mergeCell ref="E123:F123"/>
    <mergeCell ref="G123:H123"/>
    <mergeCell ref="I123:J123"/>
    <mergeCell ref="K123:L123"/>
    <mergeCell ref="C124:D124"/>
    <mergeCell ref="E124:F124"/>
    <mergeCell ref="G124:H124"/>
    <mergeCell ref="I124:J124"/>
    <mergeCell ref="K124:L124"/>
    <mergeCell ref="C125:D125"/>
    <mergeCell ref="E125:F125"/>
    <mergeCell ref="G125:H125"/>
    <mergeCell ref="I125:J125"/>
    <mergeCell ref="K125:L125"/>
    <mergeCell ref="C126:D126"/>
    <mergeCell ref="E126:F126"/>
    <mergeCell ref="G126:H126"/>
    <mergeCell ref="I126:J126"/>
    <mergeCell ref="K126:L126"/>
    <mergeCell ref="C127:D127"/>
    <mergeCell ref="E127:F127"/>
    <mergeCell ref="G127:H127"/>
    <mergeCell ref="I127:J127"/>
    <mergeCell ref="K127:L127"/>
    <mergeCell ref="C128:D128"/>
    <mergeCell ref="E128:F128"/>
    <mergeCell ref="G128:H128"/>
    <mergeCell ref="I128:J128"/>
    <mergeCell ref="K128:L128"/>
    <mergeCell ref="C129:D129"/>
    <mergeCell ref="E129:F129"/>
    <mergeCell ref="G129:H129"/>
    <mergeCell ref="I129:J129"/>
    <mergeCell ref="K129:L129"/>
    <mergeCell ref="C130:D130"/>
    <mergeCell ref="E130:F130"/>
    <mergeCell ref="G130:H130"/>
    <mergeCell ref="I130:J130"/>
    <mergeCell ref="K130:L130"/>
    <mergeCell ref="C131:D131"/>
    <mergeCell ref="E131:F131"/>
    <mergeCell ref="G131:H131"/>
    <mergeCell ref="I131:J131"/>
    <mergeCell ref="K131:L131"/>
    <mergeCell ref="C132:D132"/>
    <mergeCell ref="E132:F132"/>
    <mergeCell ref="G132:H132"/>
    <mergeCell ref="I132:J132"/>
    <mergeCell ref="K132:L132"/>
    <mergeCell ref="C133:D133"/>
    <mergeCell ref="E133:F133"/>
    <mergeCell ref="G133:H133"/>
    <mergeCell ref="I133:J133"/>
    <mergeCell ref="K133:L133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C137:D137"/>
    <mergeCell ref="E137:F137"/>
    <mergeCell ref="G137:H137"/>
    <mergeCell ref="I137:J137"/>
    <mergeCell ref="K137:L137"/>
    <mergeCell ref="C138:D138"/>
    <mergeCell ref="E138:F138"/>
    <mergeCell ref="G138:H138"/>
    <mergeCell ref="I138:J138"/>
    <mergeCell ref="K138:L138"/>
    <mergeCell ref="C139:D139"/>
    <mergeCell ref="E139:F139"/>
    <mergeCell ref="G139:H139"/>
    <mergeCell ref="I139:J139"/>
    <mergeCell ref="K139:L139"/>
    <mergeCell ref="C140:D140"/>
    <mergeCell ref="E140:F140"/>
    <mergeCell ref="G140:H140"/>
    <mergeCell ref="I140:J140"/>
    <mergeCell ref="K140:L140"/>
    <mergeCell ref="C141:D141"/>
    <mergeCell ref="E141:F141"/>
    <mergeCell ref="G141:H141"/>
    <mergeCell ref="I141:J141"/>
    <mergeCell ref="K141:L141"/>
    <mergeCell ref="C142:D142"/>
    <mergeCell ref="E142:F142"/>
    <mergeCell ref="G142:H142"/>
    <mergeCell ref="I142:J142"/>
    <mergeCell ref="K142:L142"/>
  </mergeCells>
  <dataValidations disablePrompts="1" count="1">
    <dataValidation type="list" allowBlank="1" showInputMessage="1" showErrorMessage="1" sqref="C1" xr:uid="{72A8C571-7658-46CA-B54C-DC7EA436FF04}">
      <formula1>$E$1:$L$1</formula1>
    </dataValidation>
  </dataValidations>
  <hyperlinks>
    <hyperlink ref="N291" r:id="rId1" xr:uid="{705A5CAE-F603-41C4-B533-F27372FAA4C3}"/>
    <hyperlink ref="M291" r:id="rId2" xr:uid="{5722C080-CA2C-411F-AB87-E5158C26FE75}"/>
  </hyperlinks>
  <pageMargins left="0.7" right="0.7" top="0.78740157499999996" bottom="0.78740157499999996" header="0.3" footer="0.3"/>
  <pageSetup paperSize="9" orientation="portrait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5652-CA17-46A9-93C0-960559B6F6D4}">
  <sheetPr codeName="List3"/>
  <dimension ref="A2:Q23"/>
  <sheetViews>
    <sheetView topLeftCell="A4" zoomScaleSheetLayoutView="140" workbookViewId="0">
      <selection activeCell="K12" sqref="K12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1459</v>
      </c>
      <c r="B6" s="284" t="s">
        <v>1448</v>
      </c>
      <c r="C6" s="284"/>
      <c r="D6" s="284"/>
      <c r="E6" s="284"/>
      <c r="F6" s="284"/>
      <c r="G6" s="284"/>
      <c r="I6" s="169" t="s">
        <v>1459</v>
      </c>
      <c r="J6" s="284" t="s">
        <v>1460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23.25" thickBot="1">
      <c r="A8" s="172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I8" s="172" t="s">
        <v>1451</v>
      </c>
      <c r="J8" s="173"/>
      <c r="K8" s="173"/>
      <c r="L8" s="174" t="s">
        <v>1461</v>
      </c>
      <c r="M8" s="174" t="s">
        <v>1461</v>
      </c>
      <c r="N8" s="174"/>
      <c r="O8" s="174" t="s">
        <v>1461</v>
      </c>
    </row>
    <row r="9" spans="1:17" ht="15">
      <c r="A9" s="175">
        <f>Vypocet_ceny!H3</f>
        <v>0</v>
      </c>
      <c r="B9" s="196">
        <f>+(A9*0.001)*(DANE!C12+DANE!M12)+DANE!E12</f>
        <v>11.86</v>
      </c>
      <c r="C9" s="196">
        <f>+(A9*0.001)*(DANE!C12+DANE!O12)+DANE!E12</f>
        <v>11.86</v>
      </c>
      <c r="D9" s="196">
        <f>+(A9*0.001)*(DANE!C12+DANE!K12+DANE!M12)+DANE!E12</f>
        <v>11.86</v>
      </c>
      <c r="E9" s="196">
        <f>+(A9*0.001)*(DANE!C12+DANE!K12+DANE!O12)+DANE!E12</f>
        <v>11.86</v>
      </c>
      <c r="F9" s="196">
        <f>+(A9*0.001)*(DANE!C12+DANE!Q12)+DANE!E12</f>
        <v>11.86</v>
      </c>
      <c r="G9" s="196">
        <f>+(A9*0.001)*(DANE!C12+DANE!K12+DANE!Q12)+DANE!E12</f>
        <v>11.86</v>
      </c>
      <c r="I9" s="175">
        <f>Vypocet_ceny!H3</f>
        <v>0</v>
      </c>
      <c r="J9" s="196">
        <f>+(I9*0.001)*(DANE!C12+DANE!M12)+DANE!G12</f>
        <v>26.63</v>
      </c>
      <c r="K9" s="196">
        <f>+(I9*0.001)*(DANE!C12+DANE!O12)+DANE!G12</f>
        <v>26.63</v>
      </c>
      <c r="L9" s="196">
        <f>+(I9*0.001)*(DANE!C12+DANE!K12+DANE!M12)+DANE!G12</f>
        <v>26.63</v>
      </c>
      <c r="M9" s="196">
        <f>+(I9*0.001)*(DANE!C12+DANE!K12+DANE!O12)+DANE!G12</f>
        <v>26.63</v>
      </c>
      <c r="N9" s="196">
        <f>+(I9*0.001)*(DANE!C12+DANE!Q12)+DANE!G12</f>
        <v>26.63</v>
      </c>
      <c r="O9" s="196">
        <f>+(I9*0.001)*(DANE!C12+DANE!K12+DANE!Q12)+DANE!G12</f>
        <v>26.63</v>
      </c>
      <c r="Q9" s="176"/>
    </row>
    <row r="10" spans="1:17" ht="15">
      <c r="A10" s="177">
        <f>Vypocet_ceny!H4</f>
        <v>0</v>
      </c>
      <c r="B10" s="196">
        <f>+(A10*0.001)*(DANE!C13+DANE!M13)+DANE!E13</f>
        <v>11.86</v>
      </c>
      <c r="C10" s="196">
        <f>+(A10*0.001)*(DANE!C13+DANE!O13)+DANE!E13</f>
        <v>11.86</v>
      </c>
      <c r="D10" s="196">
        <f>+(A10*0.001)*(DANE!C13+DANE!K13+DANE!M13)+DANE!E13</f>
        <v>11.86</v>
      </c>
      <c r="E10" s="196">
        <f>+(A10*0.001)*(DANE!C13+DANE!K13+DANE!O13)+DANE!E13</f>
        <v>11.86</v>
      </c>
      <c r="F10" s="196">
        <f>+(A10*0.001)*(DANE!C13+DANE!Q13)+DANE!E13</f>
        <v>11.86</v>
      </c>
      <c r="G10" s="196">
        <f>+(A10*0.001)*(DANE!C13+DANE!K13+DANE!Q13)+DANE!E13</f>
        <v>11.86</v>
      </c>
      <c r="I10" s="177">
        <f>Vypocet_ceny!H4</f>
        <v>0</v>
      </c>
      <c r="J10" s="196">
        <f>+(I10*0.001)*(DANE!C13+DANE!M13)+DANE!G13</f>
        <v>26.63</v>
      </c>
      <c r="K10" s="196">
        <f>+(I10*0.001)*(DANE!C13+DANE!O13)+DANE!G13</f>
        <v>26.63</v>
      </c>
      <c r="L10" s="196">
        <f>+(I10*0.001)*(DANE!C13+DANE!K13+DANE!M13)+DANE!G13</f>
        <v>26.63</v>
      </c>
      <c r="M10" s="196">
        <f>+(I10*0.001)*(DANE!C13+DANE!K13+DANE!O13)+DANE!G13</f>
        <v>26.63</v>
      </c>
      <c r="N10" s="196">
        <f>+(I10*0.001)*(DANE!C13+DANE!Q13)+DANE!G13</f>
        <v>26.63</v>
      </c>
      <c r="O10" s="196">
        <f>+(I10*0.001)*(DANE!C13+DANE!K13+DANE!Q13)+DANE!G13</f>
        <v>26.63</v>
      </c>
    </row>
    <row r="11" spans="1:17" ht="15">
      <c r="A11" s="177">
        <f>Vypocet_ceny!H5</f>
        <v>0</v>
      </c>
      <c r="B11" s="196">
        <f>+(A11*0.001)*(DANE!C14+DANE!M14)+DANE!E14</f>
        <v>11.86</v>
      </c>
      <c r="C11" s="196">
        <f>+(A11*0.001)*(DANE!C14+DANE!O14)+DANE!E14</f>
        <v>11.86</v>
      </c>
      <c r="D11" s="196">
        <f>+(A11*0.001)*(DANE!C14+DANE!K14+DANE!M14)+DANE!E14</f>
        <v>11.86</v>
      </c>
      <c r="E11" s="196">
        <f>+(A11*0.001)*(DANE!C14+DANE!K14+DANE!O14)+DANE!E14</f>
        <v>11.86</v>
      </c>
      <c r="F11" s="196">
        <f>+(A11*0.001)*(DANE!C14+DANE!Q14)+DANE!E14</f>
        <v>11.86</v>
      </c>
      <c r="G11" s="196">
        <f>+(A11*0.001)*(DANE!C14+DANE!K14+DANE!Q14)+DANE!E14</f>
        <v>11.86</v>
      </c>
      <c r="I11" s="177">
        <f>Vypocet_ceny!H5</f>
        <v>0</v>
      </c>
      <c r="J11" s="196">
        <f>+(I11*0.001)*(DANE!C14+DANE!M14)+DANE!G14</f>
        <v>26.63</v>
      </c>
      <c r="K11" s="196">
        <f>+(I11*0.001)*(DANE!C14+DANE!O14)+DANE!G14</f>
        <v>26.63</v>
      </c>
      <c r="L11" s="196">
        <f>+(I11*0.001)*(DANE!C14+DANE!K14+DANE!M14)+DANE!G14</f>
        <v>26.63</v>
      </c>
      <c r="M11" s="196">
        <f>+(I11*0.001)*(DANE!C14+DANE!K14+DANE!O14)+DANE!G14</f>
        <v>26.63</v>
      </c>
      <c r="N11" s="196">
        <f>+(I11*0.001)*(DANE!C14+DANE!Q14)+DANE!G14</f>
        <v>26.63</v>
      </c>
      <c r="O11" s="196">
        <f>+(I11*0.001)*(DANE!C14+DANE!K14+DANE!Q14)+DANE!G14</f>
        <v>26.63</v>
      </c>
    </row>
    <row r="12" spans="1:17" ht="15">
      <c r="A12" s="177">
        <f>Vypocet_ceny!H6</f>
        <v>0</v>
      </c>
      <c r="B12" s="196">
        <f>+(A12*0.001)*(DANE!C15+DANE!M15)+DANE!E15</f>
        <v>11.86</v>
      </c>
      <c r="C12" s="196">
        <f>+(A12*0.001)*(DANE!C15+DANE!O15)+DANE!E15</f>
        <v>11.86</v>
      </c>
      <c r="D12" s="196">
        <f>+(A12*0.001)*(DANE!C15+DANE!K15+DANE!M15)+DANE!E15</f>
        <v>11.86</v>
      </c>
      <c r="E12" s="196">
        <f>+(A12*0.001)*(DANE!C15+DANE!K15+DANE!O15)+DANE!E15</f>
        <v>11.86</v>
      </c>
      <c r="F12" s="196">
        <f>+(A12*0.001)*(DANE!C15+DANE!Q15)+DANE!E15</f>
        <v>11.86</v>
      </c>
      <c r="G12" s="196">
        <f>+(A12*0.001)*(DANE!C15+DANE!K15+DANE!Q15)+DANE!E15</f>
        <v>11.86</v>
      </c>
      <c r="I12" s="177">
        <f>Vypocet_ceny!H6</f>
        <v>0</v>
      </c>
      <c r="J12" s="196">
        <f>+(I12*0.001)*(DANE!C15+DANE!M15)+DANE!G15</f>
        <v>26.63</v>
      </c>
      <c r="K12" s="196">
        <f>+(I12*0.001)*(DANE!C15+DANE!O15)+DANE!G15</f>
        <v>26.63</v>
      </c>
      <c r="L12" s="196">
        <f>+(I12*0.001)*(DANE!C15+DANE!K15+DANE!M15)+DANE!G15</f>
        <v>26.63</v>
      </c>
      <c r="M12" s="196">
        <f>+(I12*0.001)*(DANE!C15+DANE!K15+DANE!O15)+DANE!G15</f>
        <v>26.63</v>
      </c>
      <c r="N12" s="196">
        <f>+(I12*0.001)*(DANE!C15+DANE!Q15)+DANE!G15</f>
        <v>26.63</v>
      </c>
      <c r="O12" s="196">
        <f>+(I12*0.001)*(DANE!C15+DANE!K15+DANE!Q15)+DANE!G15</f>
        <v>26.63</v>
      </c>
    </row>
    <row r="13" spans="1:17" ht="15">
      <c r="A13" s="177">
        <f>Vypocet_ceny!H7</f>
        <v>0</v>
      </c>
      <c r="B13" s="196">
        <f>+(A13*0.001)*(DANE!C16+DANE!M16)+DANE!E16</f>
        <v>11.86</v>
      </c>
      <c r="C13" s="196">
        <f>+(A13*0.001)*(DANE!C16+DANE!O16)+DANE!E16</f>
        <v>11.86</v>
      </c>
      <c r="D13" s="196">
        <f>+(A13*0.001)*(DANE!C16+DANE!K16+DANE!M16)+DANE!E16</f>
        <v>11.86</v>
      </c>
      <c r="E13" s="196">
        <f>+(A13*0.001)*(DANE!C16+DANE!K16+DANE!O16)+DANE!E16</f>
        <v>11.86</v>
      </c>
      <c r="F13" s="196">
        <f>+(A13*0.001)*(DANE!C16+DANE!Q16)+DANE!E16</f>
        <v>11.86</v>
      </c>
      <c r="G13" s="196">
        <f>+(A13*0.001)*(DANE!C16+DANE!K16+DANE!Q16)+DANE!E16</f>
        <v>11.86</v>
      </c>
      <c r="I13" s="177">
        <f>Vypocet_ceny!H7</f>
        <v>0</v>
      </c>
      <c r="J13" s="196">
        <f>+(I13*0.001)*(DANE!C16+DANE!M16)+DANE!G16</f>
        <v>26.63</v>
      </c>
      <c r="K13" s="196">
        <f>+(I13*0.001)*(DANE!C16+DANE!O16)+DANE!G16</f>
        <v>26.63</v>
      </c>
      <c r="L13" s="196">
        <f>+(I13*0.001)*(DANE!C16+DANE!K16+DANE!M16)+DANE!G16</f>
        <v>26.63</v>
      </c>
      <c r="M13" s="196">
        <f>+(I13*0.001)*(DANE!C16+DANE!K16+DANE!O16)+DANE!G16</f>
        <v>26.63</v>
      </c>
      <c r="N13" s="196">
        <f>+(I13*0.001)*(DANE!C16+DANE!Q16)+DANE!G16</f>
        <v>26.63</v>
      </c>
      <c r="O13" s="196">
        <f>+(I13*0.001)*(DANE!C16+DANE!K16+DANE!Q16)+DANE!G16</f>
        <v>26.63</v>
      </c>
    </row>
    <row r="14" spans="1:17" ht="15">
      <c r="A14" s="177">
        <f>Vypocet_ceny!H8</f>
        <v>0</v>
      </c>
      <c r="B14" s="196">
        <f>+(A14*0.001)*(DANE!C17+DANE!M17)+DANE!E17</f>
        <v>11.86</v>
      </c>
      <c r="C14" s="196">
        <f>+(A14*0.001)*(DANE!C17+DANE!O17)+DANE!E17</f>
        <v>11.86</v>
      </c>
      <c r="D14" s="196">
        <f>+(A14*0.001)*(DANE!C17+DANE!K17+DANE!M17)+DANE!E17</f>
        <v>11.86</v>
      </c>
      <c r="E14" s="196">
        <f>+(A14*0.001)*(DANE!C17+DANE!K17+DANE!O17)+DANE!E17</f>
        <v>11.86</v>
      </c>
      <c r="F14" s="196">
        <f>+(A14*0.001)*(DANE!C17+DANE!Q17)+DANE!E17</f>
        <v>11.86</v>
      </c>
      <c r="G14" s="196">
        <f>+(A14*0.001)*(DANE!C17+DANE!K17+DANE!Q17)+DANE!E17</f>
        <v>11.86</v>
      </c>
      <c r="I14" s="177">
        <f>Vypocet_ceny!H8</f>
        <v>0</v>
      </c>
      <c r="J14" s="196">
        <f>+(I14*0.001)*(DANE!C17+DANE!M17)+DANE!G17</f>
        <v>26.63</v>
      </c>
      <c r="K14" s="196">
        <f>+(I14*0.001)*(DANE!C17+DANE!O17)+DANE!G17</f>
        <v>26.63</v>
      </c>
      <c r="L14" s="196">
        <f>+(I14*0.001)*(DANE!C17+DANE!K17+DANE!M17)+DANE!G17</f>
        <v>26.63</v>
      </c>
      <c r="M14" s="196">
        <f>+(I14*0.001)*(DANE!C17+DANE!K17+DANE!O17)+DANE!G17</f>
        <v>26.63</v>
      </c>
      <c r="N14" s="196">
        <f>+(I14*0.001)*(DANE!C17+DANE!Q17)+DANE!G17</f>
        <v>26.63</v>
      </c>
      <c r="O14" s="196">
        <f>+(I14*0.001)*(DANE!C17+DANE!K17+DANE!Q17)+DANE!G17</f>
        <v>26.63</v>
      </c>
    </row>
    <row r="15" spans="1:17" ht="15">
      <c r="A15" s="177">
        <f>Vypocet_ceny!H9</f>
        <v>0</v>
      </c>
      <c r="B15" s="196">
        <f>+(A15*0.001)*(DANE!C18+DANE!M18)+DANE!E18</f>
        <v>11.86</v>
      </c>
      <c r="C15" s="196">
        <f>+(A15*0.001)*(DANE!C18+DANE!O18)+DANE!E18</f>
        <v>11.86</v>
      </c>
      <c r="D15" s="196">
        <f>+(A15*0.001)*(DANE!C18+DANE!K18+DANE!M18)+DANE!E18</f>
        <v>11.86</v>
      </c>
      <c r="E15" s="196">
        <f>+(A15*0.001)*(DANE!C18+DANE!K18+DANE!O18)+DANE!E18</f>
        <v>11.86</v>
      </c>
      <c r="F15" s="196">
        <f>+(A15*0.001)*(DANE!C18+DANE!Q18)+DANE!E18</f>
        <v>11.86</v>
      </c>
      <c r="G15" s="196">
        <f>+(A15*0.001)*(DANE!C18+DANE!K18+DANE!Q18)+DANE!E18</f>
        <v>11.86</v>
      </c>
      <c r="I15" s="177">
        <f>Vypocet_ceny!H9</f>
        <v>0</v>
      </c>
      <c r="J15" s="196">
        <f>+(I15*0.001)*(DANE!C18+DANE!M18)+DANE!G18</f>
        <v>26.63</v>
      </c>
      <c r="K15" s="196">
        <f>+(I15*0.001)*(DANE!C18+DANE!O18)+DANE!G18</f>
        <v>26.63</v>
      </c>
      <c r="L15" s="196">
        <f>+(I15*0.001)*(DANE!C18+DANE!K18+DANE!M18)+DANE!G18</f>
        <v>26.63</v>
      </c>
      <c r="M15" s="196">
        <f>+(I15*0.001)*(DANE!C18+DANE!K18+DANE!O18)+DANE!G18</f>
        <v>26.63</v>
      </c>
      <c r="N15" s="196">
        <f>+(I15*0.001)*(DANE!C18+DANE!Q18)+DANE!G18</f>
        <v>26.63</v>
      </c>
      <c r="O15" s="196">
        <f>+(I15*0.001)*(DANE!C18+DANE!K18+DANE!Q18)+DANE!G18</f>
        <v>26.63</v>
      </c>
    </row>
    <row r="16" spans="1:17" ht="15">
      <c r="A16" s="177">
        <f>Vypocet_ceny!H10</f>
        <v>0</v>
      </c>
      <c r="B16" s="196">
        <f>+(A16*0.001)*(DANE!C19+DANE!M19)+DANE!E19</f>
        <v>11.86</v>
      </c>
      <c r="C16" s="196">
        <f>+(A16*0.001)*(DANE!C19+DANE!O19)+DANE!E19</f>
        <v>11.86</v>
      </c>
      <c r="D16" s="196">
        <f>+(A16*0.001)*(DANE!C19+DANE!K19+DANE!M19)+DANE!E19</f>
        <v>11.86</v>
      </c>
      <c r="E16" s="196">
        <f>+(A16*0.001)*(DANE!C19+DANE!K19+DANE!O19)+DANE!E19</f>
        <v>11.86</v>
      </c>
      <c r="F16" s="196">
        <f>+(A16*0.001)*(DANE!C19+DANE!Q19)+DANE!E19</f>
        <v>11.86</v>
      </c>
      <c r="G16" s="196">
        <f>+(A16*0.001)*(DANE!C19+DANE!K19+DANE!Q19)+DANE!E19</f>
        <v>11.86</v>
      </c>
      <c r="I16" s="177">
        <f>Vypocet_ceny!H10</f>
        <v>0</v>
      </c>
      <c r="J16" s="196">
        <f>+(I16*0.001)*(DANE!C19+DANE!M19)+DANE!G19</f>
        <v>26.63</v>
      </c>
      <c r="K16" s="196">
        <f>+(I16*0.001)*(DANE!C19+DANE!O19)+DANE!G19</f>
        <v>26.63</v>
      </c>
      <c r="L16" s="196">
        <f>+(I16*0.001)*(DANE!C19+DANE!K19+DANE!M19)+DANE!G19</f>
        <v>26.63</v>
      </c>
      <c r="M16" s="196">
        <f>+(I16*0.001)*(DANE!C19+DANE!K19+DANE!O19)+DANE!G19</f>
        <v>26.63</v>
      </c>
      <c r="N16" s="196">
        <f>+(I16*0.001)*(DANE!C19+DANE!Q19)+DANE!G19</f>
        <v>26.63</v>
      </c>
      <c r="O16" s="196">
        <f>+(I16*0.001)*(DANE!C19+DANE!K19+DANE!Q19)+DANE!G19</f>
        <v>26.63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1"/>
      <c r="C21" s="181"/>
      <c r="D21" s="181"/>
    </row>
    <row r="22" spans="1:8">
      <c r="A22" s="179" t="s">
        <v>1463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51180555555555551" footer="0.3"/>
  <pageSetup paperSize="9" scale="64" firstPageNumber="0" orientation="portrait" horizontalDpi="300" verticalDpi="300"/>
  <headerFooter alignWithMargins="0">
    <oddFooter>&amp;C&amp;F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811A-C711-4992-BD45-12A1033575D1}">
  <sheetPr codeName="List4"/>
  <dimension ref="A2:Q38"/>
  <sheetViews>
    <sheetView topLeftCell="A3" workbookViewId="0">
      <selection activeCell="L9" sqref="L9"/>
    </sheetView>
  </sheetViews>
  <sheetFormatPr defaultColWidth="11.7109375" defaultRowHeight="14.25"/>
  <cols>
    <col min="1" max="1" width="9.7109375" style="249" customWidth="1"/>
    <col min="2" max="2" width="11.7109375" style="249" customWidth="1"/>
    <col min="3" max="5" width="11.7109375" style="249"/>
    <col min="6" max="8" width="12.7109375" style="249" customWidth="1"/>
    <col min="9" max="9" width="9.85546875" style="249" customWidth="1"/>
    <col min="10" max="16384" width="11.7109375" style="249"/>
  </cols>
  <sheetData>
    <row r="2" spans="1:15">
      <c r="M2" s="168" t="s">
        <v>1613</v>
      </c>
      <c r="N2" s="250"/>
      <c r="O2" s="250"/>
    </row>
    <row r="4" spans="1:15" ht="50.25" customHeight="1">
      <c r="D4" s="249" t="s">
        <v>1446</v>
      </c>
    </row>
    <row r="5" spans="1:15" ht="24.75" customHeight="1"/>
    <row r="6" spans="1:15" ht="15" customHeight="1" thickBot="1">
      <c r="A6" s="251" t="s">
        <v>1614</v>
      </c>
      <c r="B6" s="285" t="s">
        <v>1615</v>
      </c>
      <c r="C6" s="285"/>
      <c r="D6" s="285"/>
      <c r="E6" s="285"/>
      <c r="F6" s="285"/>
      <c r="G6" s="285"/>
      <c r="I6" s="251" t="s">
        <v>1614</v>
      </c>
      <c r="J6" s="285" t="s">
        <v>1616</v>
      </c>
      <c r="K6" s="285"/>
      <c r="L6" s="285"/>
      <c r="M6" s="285"/>
      <c r="N6" s="285"/>
      <c r="O6" s="285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F8" s="173"/>
      <c r="G8" s="174" t="s">
        <v>1461</v>
      </c>
      <c r="I8" s="253" t="s">
        <v>1451</v>
      </c>
      <c r="J8" s="173"/>
      <c r="K8" s="173"/>
      <c r="L8" s="174" t="s">
        <v>1461</v>
      </c>
      <c r="M8" s="174" t="s">
        <v>1461</v>
      </c>
      <c r="N8" s="167"/>
      <c r="O8" s="174" t="s">
        <v>1461</v>
      </c>
    </row>
    <row r="9" spans="1:15" ht="13.9" customHeight="1">
      <c r="A9" s="254">
        <f>Vypocet_ceny!H3</f>
        <v>0</v>
      </c>
      <c r="B9" s="255">
        <f>+(A9*0.001)*(DANE!C20+DANE!M20)+DANE!E20</f>
        <v>6.11</v>
      </c>
      <c r="C9" s="255">
        <f>+(A9*0.001)*(DANE!C20+DANE!O20)+DANE!E20</f>
        <v>6.11</v>
      </c>
      <c r="D9" s="259">
        <f>+(A9*0.001)*(DANE!C20+DANE!K20+DANE!M20)+DANE!E20</f>
        <v>6.11</v>
      </c>
      <c r="E9" s="259">
        <f>+(A9*0.001)*(DANE!C20+DANE!K20+DANE!O20)+DANE!E20</f>
        <v>6.11</v>
      </c>
      <c r="F9" s="259">
        <f>+(A9*0.001)*(DANE!C20+DANE!Q20)+DANE!E20</f>
        <v>6.11</v>
      </c>
      <c r="G9" s="259">
        <f>+(A9*0.001)*(DANE!C20+DANE!K20+DANE!Q20)+DANE!E20</f>
        <v>6.11</v>
      </c>
      <c r="I9" s="254">
        <f>Vypocet_ceny!H3</f>
        <v>0</v>
      </c>
      <c r="J9" s="267">
        <f>+(I9*0.001)*(DANE!C20+DANE!M20)+DANE!G20</f>
        <v>18.86</v>
      </c>
      <c r="K9" s="267">
        <f>+(I9*0.001)*(DANE!C20+DANE!O20)+DANE!G20</f>
        <v>18.86</v>
      </c>
      <c r="L9" s="267">
        <f>+(I9*0.001)*(DANE!C20+DANE!K20+DANE!M20)+DANE!G20</f>
        <v>18.86</v>
      </c>
      <c r="M9" s="267">
        <f>+(I9*0.001)*(DANE!C20+DANE!K20+DANE!O20)+DANE!G20</f>
        <v>18.86</v>
      </c>
      <c r="N9" s="267">
        <f>+(I9*0.001)*(DANE!C20+DANE!Q20)+DANE!G20</f>
        <v>18.86</v>
      </c>
      <c r="O9" s="267">
        <f>+(I9*0.001)*(DANE!C20+DANE!K20+DANE!Q20)+DANE!G20</f>
        <v>18.86</v>
      </c>
    </row>
    <row r="10" spans="1:15" ht="15">
      <c r="A10" s="254">
        <f>Vypocet_ceny!H4</f>
        <v>0</v>
      </c>
      <c r="B10" s="255">
        <f>+(A10*0.001)*(DANE!C21+DANE!M21)+DANE!E21</f>
        <v>6.11</v>
      </c>
      <c r="C10" s="255">
        <f>+(A10*0.001)*(DANE!C21+DANE!O21)+DANE!E21</f>
        <v>6.11</v>
      </c>
      <c r="D10" s="259">
        <f>+(A10*0.001)*(DANE!C21+DANE!K21+DANE!M21)+DANE!E21</f>
        <v>6.11</v>
      </c>
      <c r="E10" s="259">
        <f>+(A10*0.001)*(DANE!C21+DANE!K21+DANE!O21)+DANE!E21</f>
        <v>6.11</v>
      </c>
      <c r="F10" s="259">
        <f>+(A10*0.001)*(DANE!C21+DANE!Q21)+DANE!E21</f>
        <v>6.11</v>
      </c>
      <c r="G10" s="259">
        <f>+(A10*0.001)*(DANE!C21+DANE!K21+DANE!Q21)+DANE!E21</f>
        <v>6.11</v>
      </c>
      <c r="I10" s="254">
        <f>Vypocet_ceny!H4</f>
        <v>0</v>
      </c>
      <c r="J10" s="267">
        <f>+(I10*0.001)*(DANE!C21+DANE!M21)+DANE!G21</f>
        <v>18.86</v>
      </c>
      <c r="K10" s="267">
        <f>+(I10*0.001)*(DANE!C21+DANE!O21)+DANE!G21</f>
        <v>18.86</v>
      </c>
      <c r="L10" s="267">
        <f>+(I10*0.001)*(DANE!C21+DANE!K21+DANE!M21)+DANE!G21</f>
        <v>18.86</v>
      </c>
      <c r="M10" s="267">
        <f>+(I10*0.001)*(DANE!C21+DANE!K21+DANE!O21)+DANE!G21</f>
        <v>18.86</v>
      </c>
      <c r="N10" s="267">
        <f>+(I10*0.001)*(DANE!C21+DANE!Q21)+DANE!G21</f>
        <v>18.86</v>
      </c>
      <c r="O10" s="267">
        <f>+(I10*0.001)*(DANE!C21+DANE!K21+DANE!Q21)+DANE!G21</f>
        <v>18.86</v>
      </c>
    </row>
    <row r="11" spans="1:15" ht="15">
      <c r="A11" s="254">
        <f>Vypocet_ceny!H5</f>
        <v>0</v>
      </c>
      <c r="B11" s="255">
        <f>+(A11*0.001)*(DANE!C22+DANE!M22)+DANE!E22</f>
        <v>6.11</v>
      </c>
      <c r="C11" s="255">
        <f>+(A11*0.001)*(DANE!C22+DANE!O22)+DANE!E22</f>
        <v>6.11</v>
      </c>
      <c r="D11" s="259">
        <f>+(A11*0.001)*(DANE!C22+DANE!K22+DANE!M22)+DANE!E22</f>
        <v>6.11</v>
      </c>
      <c r="E11" s="259">
        <f>+(A11*0.001)*(DANE!C22+DANE!K22+DANE!O22)+DANE!E22</f>
        <v>6.11</v>
      </c>
      <c r="F11" s="259">
        <f>+(A11*0.001)*(DANE!C22+DANE!Q22)+DANE!E22</f>
        <v>6.11</v>
      </c>
      <c r="G11" s="259">
        <f>+(A11*0.001)*(DANE!C22+DANE!K22+DANE!Q22)+DANE!E22</f>
        <v>6.11</v>
      </c>
      <c r="I11" s="254">
        <f>Vypocet_ceny!H5</f>
        <v>0</v>
      </c>
      <c r="J11" s="267">
        <f>+(I11*0.001)*(DANE!C22+DANE!M22)+DANE!G22</f>
        <v>18.86</v>
      </c>
      <c r="K11" s="267">
        <f>+(I11*0.001)*(DANE!C22+DANE!O22)+DANE!G22</f>
        <v>18.86</v>
      </c>
      <c r="L11" s="267">
        <f>+(I11*0.001)*(DANE!C22+DANE!K22+DANE!M22)+DANE!G22</f>
        <v>18.86</v>
      </c>
      <c r="M11" s="267">
        <f>+(I11*0.001)*(DANE!C22+DANE!K22+DANE!O22)+DANE!G22</f>
        <v>18.86</v>
      </c>
      <c r="N11" s="267">
        <f>+(I11*0.001)*(DANE!C22+DANE!Q22)+DANE!G22</f>
        <v>18.86</v>
      </c>
      <c r="O11" s="267">
        <f>+(I11*0.001)*(DANE!C22+DANE!K22+DANE!Q22)+DANE!G22</f>
        <v>18.86</v>
      </c>
    </row>
    <row r="12" spans="1:15" ht="15">
      <c r="A12" s="254">
        <f>Vypocet_ceny!H6</f>
        <v>0</v>
      </c>
      <c r="B12" s="255">
        <f>+(A12*0.001)*(DANE!C23+DANE!M23)+DANE!E23</f>
        <v>6.11</v>
      </c>
      <c r="C12" s="255">
        <f>+(A12*0.001)*(DANE!C23+DANE!O23)+DANE!E23</f>
        <v>6.11</v>
      </c>
      <c r="D12" s="259">
        <f>+(A12*0.001)*(DANE!C23+DANE!K23+DANE!M23)+DANE!E23</f>
        <v>6.11</v>
      </c>
      <c r="E12" s="259">
        <f>+(A12*0.001)*(DANE!C23+DANE!K23+DANE!O23)+DANE!E23</f>
        <v>6.11</v>
      </c>
      <c r="F12" s="259">
        <f>+(A12*0.001)*(DANE!C23+DANE!Q23)+DANE!E23</f>
        <v>6.11</v>
      </c>
      <c r="G12" s="259">
        <f>+(A12*0.001)*(DANE!C23+DANE!K23+DANE!Q23)+DANE!E23</f>
        <v>6.11</v>
      </c>
      <c r="I12" s="254">
        <f>Vypocet_ceny!H6</f>
        <v>0</v>
      </c>
      <c r="J12" s="267">
        <f>+(I12*0.001)*(DANE!C23+DANE!M23)+DANE!G23</f>
        <v>18.86</v>
      </c>
      <c r="K12" s="267">
        <f>+(I12*0.001)*(DANE!C23+DANE!O23)+DANE!G23</f>
        <v>18.86</v>
      </c>
      <c r="L12" s="267">
        <f>+(I12*0.001)*(DANE!C23+DANE!K23+DANE!M23)+DANE!G23</f>
        <v>18.86</v>
      </c>
      <c r="M12" s="267">
        <f>+(I12*0.001)*(DANE!C23+DANE!K23+DANE!O23)+DANE!G23</f>
        <v>18.86</v>
      </c>
      <c r="N12" s="267">
        <f>+(I12*0.001)*(DANE!C23+DANE!Q23)+DANE!G23</f>
        <v>18.86</v>
      </c>
      <c r="O12" s="267">
        <f>+(I12*0.001)*(DANE!C23+DANE!K23+DANE!Q23)+DANE!G23</f>
        <v>18.86</v>
      </c>
    </row>
    <row r="13" spans="1:15" ht="15">
      <c r="A13" s="254">
        <f>Vypocet_ceny!H7</f>
        <v>0</v>
      </c>
      <c r="B13" s="255">
        <f>+(A13*0.001)*(DANE!C24+DANE!M24)+DANE!E24</f>
        <v>6.11</v>
      </c>
      <c r="C13" s="255">
        <f>+(A13*0.001)*(DANE!C24+DANE!O24)+DANE!E24</f>
        <v>6.11</v>
      </c>
      <c r="D13" s="259">
        <f>+(A13*0.001)*(DANE!C24+DANE!K24+DANE!M24)+DANE!E24</f>
        <v>6.11</v>
      </c>
      <c r="E13" s="259">
        <f>+(A13*0.001)*(DANE!C24+DANE!K24+DANE!O24)+DANE!E24</f>
        <v>6.11</v>
      </c>
      <c r="F13" s="259">
        <f>+(A13*0.001)*(DANE!C24+DANE!Q24)+DANE!E24</f>
        <v>6.11</v>
      </c>
      <c r="G13" s="259">
        <f>+(A13*0.001)*(DANE!C24+DANE!K24+DANE!Q24)+DANE!E24</f>
        <v>6.11</v>
      </c>
      <c r="I13" s="254">
        <f>Vypocet_ceny!H7</f>
        <v>0</v>
      </c>
      <c r="J13" s="267">
        <f>+(I13*0.001)*(DANE!C24+DANE!M24)+DANE!G24</f>
        <v>18.86</v>
      </c>
      <c r="K13" s="267">
        <f>+(I13*0.001)*(DANE!C24+DANE!O24)+DANE!G24</f>
        <v>18.86</v>
      </c>
      <c r="L13" s="267">
        <f>+(I13*0.001)*(DANE!C24+DANE!K24+DANE!M24)+DANE!G24</f>
        <v>18.86</v>
      </c>
      <c r="M13" s="267">
        <f>+(I13*0.001)*(DANE!C24+DANE!K24+DANE!O24)+DANE!G24</f>
        <v>18.86</v>
      </c>
      <c r="N13" s="267">
        <f>+(I13*0.001)*(DANE!C24+DANE!Q24)+DANE!G24</f>
        <v>18.86</v>
      </c>
      <c r="O13" s="267">
        <f>+(I13*0.001)*(DANE!C24+DANE!K24+DANE!Q24)+DANE!G24</f>
        <v>18.86</v>
      </c>
    </row>
    <row r="14" spans="1:15" ht="15">
      <c r="A14" s="254">
        <f>Vypocet_ceny!H8</f>
        <v>0</v>
      </c>
      <c r="B14" s="255">
        <f>+(A14*0.001)*(DANE!C25+DANE!M25)+DANE!E25</f>
        <v>6.11</v>
      </c>
      <c r="C14" s="255">
        <f>+(A14*0.001)*(DANE!C25+DANE!O25)+DANE!E25</f>
        <v>6.11</v>
      </c>
      <c r="D14" s="259">
        <f>+(A14*0.001)*(DANE!C25+DANE!K25+DANE!M25)+DANE!E25</f>
        <v>6.11</v>
      </c>
      <c r="E14" s="259">
        <f>+(A14*0.001)*(DANE!C25+DANE!K25+DANE!O25)+DANE!E25</f>
        <v>6.11</v>
      </c>
      <c r="F14" s="259">
        <f>+(A14*0.001)*(DANE!C25+DANE!Q25)+DANE!E25</f>
        <v>6.11</v>
      </c>
      <c r="G14" s="259">
        <f>+(A14*0.001)*(DANE!C25+DANE!K25+DANE!Q25)+DANE!E25</f>
        <v>6.11</v>
      </c>
      <c r="I14" s="254">
        <f>Vypocet_ceny!H8</f>
        <v>0</v>
      </c>
      <c r="J14" s="267">
        <f>+(I14*0.001)*(DANE!C25+DANE!M25)+DANE!G25</f>
        <v>18.86</v>
      </c>
      <c r="K14" s="267">
        <f>+(I14*0.001)*(DANE!C25+DANE!O25)+DANE!G25</f>
        <v>18.86</v>
      </c>
      <c r="L14" s="267">
        <f>+(I14*0.001)*(DANE!C25+DANE!K25+DANE!M25)+DANE!G25</f>
        <v>18.86</v>
      </c>
      <c r="M14" s="267">
        <f>+(I14*0.001)*(DANE!C25+DANE!K25+DANE!O25)+DANE!G25</f>
        <v>18.86</v>
      </c>
      <c r="N14" s="267">
        <f>+(I14*0.001)*(DANE!C25+DANE!Q25)+DANE!G25</f>
        <v>18.86</v>
      </c>
      <c r="O14" s="267">
        <f>+(I14*0.001)*(DANE!C25+DANE!K25+DANE!Q25)+DANE!G25</f>
        <v>18.86</v>
      </c>
    </row>
    <row r="15" spans="1:15" ht="15">
      <c r="A15" s="254">
        <f>Vypocet_ceny!H9</f>
        <v>0</v>
      </c>
      <c r="B15" s="255">
        <f>+(A15*0.001)*(DANE!C26+DANE!M26)+DANE!E26</f>
        <v>6.11</v>
      </c>
      <c r="C15" s="255">
        <f>+(A15*0.001)*(DANE!C26+DANE!O26)+DANE!E26</f>
        <v>6.11</v>
      </c>
      <c r="D15" s="259">
        <f>+(A15*0.001)*(DANE!C26+DANE!K26+DANE!M26)+DANE!E26</f>
        <v>6.11</v>
      </c>
      <c r="E15" s="259">
        <f>+(A15*0.001)*(DANE!C26+DANE!K26+DANE!O26)+DANE!E26</f>
        <v>6.11</v>
      </c>
      <c r="F15" s="259">
        <f>+(A15*0.001)*(DANE!C26+DANE!Q26)+DANE!E26</f>
        <v>6.11</v>
      </c>
      <c r="G15" s="259">
        <f>+(A15*0.001)*(DANE!C26+DANE!K26+DANE!Q26)+DANE!E26</f>
        <v>6.11</v>
      </c>
      <c r="I15" s="254">
        <f>Vypocet_ceny!H9</f>
        <v>0</v>
      </c>
      <c r="J15" s="267">
        <f>+(I15*0.001)*(DANE!C26+DANE!M26)+DANE!G26</f>
        <v>18.86</v>
      </c>
      <c r="K15" s="267">
        <f>+(I15*0.001)*(DANE!C26+DANE!O26)+DANE!G26</f>
        <v>18.86</v>
      </c>
      <c r="L15" s="267">
        <f>+(I15*0.001)*(DANE!C26+DANE!K26+DANE!M26)+DANE!G26</f>
        <v>18.86</v>
      </c>
      <c r="M15" s="267">
        <f>+(I15*0.001)*(DANE!C26+DANE!K26+DANE!O26)+DANE!G26</f>
        <v>18.86</v>
      </c>
      <c r="N15" s="267">
        <f>+(I15*0.001)*(DANE!C26+DANE!Q26)+DANE!G26</f>
        <v>18.86</v>
      </c>
      <c r="O15" s="267">
        <f>+(I15*0.001)*(DANE!C26+DANE!K26+DANE!Q26)+DANE!G26</f>
        <v>18.86</v>
      </c>
    </row>
    <row r="16" spans="1:15" ht="15">
      <c r="A16" s="254">
        <f>Vypocet_ceny!H10</f>
        <v>0</v>
      </c>
      <c r="B16" s="255">
        <f>+(A16*0.001)*(DANE!C27+DANE!M27)+DANE!E27</f>
        <v>6.11</v>
      </c>
      <c r="C16" s="255">
        <f>+(A16*0.001)*(DANE!C27+DANE!O27)+DANE!E27</f>
        <v>6.11</v>
      </c>
      <c r="D16" s="259">
        <f>+(A16*0.001)*(DANE!C27+DANE!K27+DANE!M27)+DANE!E27</f>
        <v>6.11</v>
      </c>
      <c r="E16" s="259">
        <f>+(A16*0.001)*(DANE!C27+DANE!K27+DANE!O27)+DANE!E27</f>
        <v>6.11</v>
      </c>
      <c r="F16" s="259">
        <f>+(A16*0.001)*(DANE!C27+DANE!Q27)+DANE!E27</f>
        <v>6.11</v>
      </c>
      <c r="G16" s="259">
        <f>+(A16*0.001)*(DANE!C27+DANE!K27+DANE!Q27)+DANE!E27</f>
        <v>6.11</v>
      </c>
      <c r="I16" s="254">
        <f>Vypocet_ceny!H10</f>
        <v>0</v>
      </c>
      <c r="J16" s="267">
        <f>+(I16*0.001)*(DANE!C27+DANE!M27)+DANE!G27</f>
        <v>18.86</v>
      </c>
      <c r="K16" s="267">
        <f>+(I16*0.001)*(DANE!C27+DANE!O27)+DANE!G27</f>
        <v>18.86</v>
      </c>
      <c r="L16" s="267">
        <f>+(I16*0.001)*(DANE!C27+DANE!K27+DANE!M27)+DANE!G27</f>
        <v>18.86</v>
      </c>
      <c r="M16" s="267">
        <f>+(I16*0.001)*(DANE!C27+DANE!K27+DANE!O27)+DANE!G27</f>
        <v>18.86</v>
      </c>
      <c r="N16" s="267">
        <f>+(I16*0.001)*(DANE!C27+DANE!Q27)+DANE!G27</f>
        <v>18.86</v>
      </c>
      <c r="O16" s="267">
        <f>+(I16*0.001)*(DANE!C27+DANE!K27+DANE!Q27)+DANE!G27</f>
        <v>18.86</v>
      </c>
    </row>
    <row r="19" spans="1:17" ht="15.75" thickBot="1">
      <c r="A19" s="251" t="s">
        <v>1614</v>
      </c>
      <c r="B19" s="285" t="s">
        <v>1617</v>
      </c>
      <c r="C19" s="285"/>
      <c r="D19" s="285"/>
      <c r="E19" s="285"/>
      <c r="F19" s="285"/>
      <c r="G19" s="285"/>
    </row>
    <row r="20" spans="1:17" ht="42.75">
      <c r="A20" s="252" t="s">
        <v>1450</v>
      </c>
      <c r="B20" s="171" t="s">
        <v>1341</v>
      </c>
      <c r="C20" s="171" t="s">
        <v>1442</v>
      </c>
      <c r="D20" s="171" t="s">
        <v>1443</v>
      </c>
      <c r="E20" s="171" t="s">
        <v>1442</v>
      </c>
      <c r="F20" s="171" t="s">
        <v>1398</v>
      </c>
      <c r="G20" s="171" t="s">
        <v>1398</v>
      </c>
    </row>
    <row r="21" spans="1:17" ht="23.25" thickBot="1">
      <c r="A21" s="253" t="s">
        <v>1451</v>
      </c>
      <c r="B21" s="173"/>
      <c r="C21" s="173"/>
      <c r="D21" s="174" t="s">
        <v>1461</v>
      </c>
      <c r="E21" s="174" t="s">
        <v>1461</v>
      </c>
      <c r="F21" s="167"/>
      <c r="G21" s="174" t="s">
        <v>1461</v>
      </c>
    </row>
    <row r="22" spans="1:17" ht="15" customHeight="1">
      <c r="A22" s="254">
        <f>Vypocet_ceny!H3</f>
        <v>0</v>
      </c>
      <c r="B22" s="267">
        <f>+(A22*0.001)*(DANE!C20+DANE!M20)+DANE!I20</f>
        <v>10.91</v>
      </c>
      <c r="C22" s="267">
        <f>+(A22*0.001)*(DANE!C20+DANE!O20)+DANE!I20</f>
        <v>10.91</v>
      </c>
      <c r="D22" s="267">
        <f>+(A22*0.001)*(DANE!C20+DANE!K20+DANE!M20)+DANE!I20</f>
        <v>10.91</v>
      </c>
      <c r="E22" s="267">
        <f>+(A22*0.001)*(DANE!C20+DANE!K20+DANE!O20)+DANE!I20</f>
        <v>10.91</v>
      </c>
      <c r="F22" s="267">
        <f>+(A22*0.001)*(DANE!C20+DANE!Q20)+DANE!I20</f>
        <v>10.91</v>
      </c>
      <c r="G22" s="267">
        <f>+(A22*0.001)*(DANE!C20+DANE!K20+DANE!Q20)+DANE!I20</f>
        <v>10.91</v>
      </c>
      <c r="K22" s="256"/>
      <c r="L22" s="256"/>
      <c r="M22" s="256"/>
      <c r="N22" s="256"/>
      <c r="O22" s="256"/>
      <c r="P22" s="256"/>
      <c r="Q22" s="256"/>
    </row>
    <row r="23" spans="1:17">
      <c r="A23" s="254">
        <f>Vypocet_ceny!H4</f>
        <v>0</v>
      </c>
      <c r="B23" s="267">
        <f>+(A23*0.001)*(DANE!C21+DANE!M21)+DANE!I21</f>
        <v>10.91</v>
      </c>
      <c r="C23" s="267">
        <f>+(A23*0.001)*(DANE!C21+DANE!O21)+DANE!I21</f>
        <v>10.91</v>
      </c>
      <c r="D23" s="267">
        <f>+(A23*0.001)*(DANE!C21+DANE!K21+DANE!M21)+DANE!I21</f>
        <v>10.91</v>
      </c>
      <c r="E23" s="267">
        <f>+(A23*0.001)*(DANE!C21+DANE!K21+DANE!O21)+DANE!I21</f>
        <v>10.91</v>
      </c>
      <c r="F23" s="267">
        <f>+(A23*0.001)*(DANE!C21+DANE!Q21)+DANE!I21</f>
        <v>10.91</v>
      </c>
      <c r="G23" s="267">
        <f>+(A23*0.001)*(DANE!C21+DANE!K21+DANE!Q21)+DANE!I21</f>
        <v>10.91</v>
      </c>
    </row>
    <row r="24" spans="1:17">
      <c r="A24" s="254">
        <f>Vypocet_ceny!H5</f>
        <v>0</v>
      </c>
      <c r="B24" s="267">
        <f>+(A24*0.001)*(DANE!C22+DANE!M22)+DANE!I22</f>
        <v>10.91</v>
      </c>
      <c r="C24" s="267">
        <f>+(A24*0.001)*(DANE!C22+DANE!O22)+DANE!I22</f>
        <v>10.91</v>
      </c>
      <c r="D24" s="267">
        <f>+(A24*0.001)*(DANE!C22+DANE!K22+DANE!M22)+DANE!I22</f>
        <v>10.91</v>
      </c>
      <c r="E24" s="267">
        <f>+(A24*0.001)*(DANE!C22+DANE!K22+DANE!O22)+DANE!I22</f>
        <v>10.91</v>
      </c>
      <c r="F24" s="267">
        <f>+(A24*0.001)*(DANE!C22+DANE!Q22)+DANE!I22</f>
        <v>10.91</v>
      </c>
      <c r="G24" s="267">
        <f>+(A24*0.001)*(DANE!C22+DANE!K22+DANE!Q22)+DANE!I22</f>
        <v>10.91</v>
      </c>
    </row>
    <row r="25" spans="1:17">
      <c r="A25" s="254">
        <f>Vypocet_ceny!H6</f>
        <v>0</v>
      </c>
      <c r="B25" s="267">
        <f>+(A25*0.001)*(DANE!C23+DANE!M23)+DANE!I23</f>
        <v>10.91</v>
      </c>
      <c r="C25" s="267">
        <f>+(A25*0.001)*(DANE!C23+DANE!O23)+DANE!I23</f>
        <v>10.91</v>
      </c>
      <c r="D25" s="267">
        <f>+(A25*0.001)*(DANE!C23+DANE!K23+DANE!M23)+DANE!I23</f>
        <v>10.91</v>
      </c>
      <c r="E25" s="267">
        <f>+(A25*0.001)*(DANE!C23+DANE!K23+DANE!O23)+DANE!I23</f>
        <v>10.91</v>
      </c>
      <c r="F25" s="267">
        <f>+(A25*0.001)*(DANE!C23+DANE!Q23)+DANE!I23</f>
        <v>10.91</v>
      </c>
      <c r="G25" s="267">
        <f>+(A25*0.001)*(DANE!C23+DANE!K23+DANE!Q23)+DANE!I23</f>
        <v>10.91</v>
      </c>
    </row>
    <row r="26" spans="1:17">
      <c r="A26" s="254">
        <f>Vypocet_ceny!H7</f>
        <v>0</v>
      </c>
      <c r="B26" s="267">
        <f>+(A26*0.001)*(DANE!C24+DANE!M24)+DANE!I24</f>
        <v>10.91</v>
      </c>
      <c r="C26" s="267">
        <f>+(A26*0.001)*(DANE!C24+DANE!O24)+DANE!I24</f>
        <v>10.91</v>
      </c>
      <c r="D26" s="267">
        <f>+(A26*0.001)*(DANE!C24+DANE!K24+DANE!M24)+DANE!I24</f>
        <v>10.91</v>
      </c>
      <c r="E26" s="267">
        <f>+(A26*0.001)*(DANE!C24+DANE!K24+DANE!O24)+DANE!I24</f>
        <v>10.91</v>
      </c>
      <c r="F26" s="267">
        <f>+(A26*0.001)*(DANE!C24+DANE!Q24)+DANE!I24</f>
        <v>10.91</v>
      </c>
      <c r="G26" s="267">
        <f>+(A26*0.001)*(DANE!C24+DANE!K24+DANE!Q24)+DANE!I24</f>
        <v>10.91</v>
      </c>
    </row>
    <row r="27" spans="1:17">
      <c r="A27" s="254">
        <f>Vypocet_ceny!H8</f>
        <v>0</v>
      </c>
      <c r="B27" s="267">
        <f>+(A27*0.001)*(DANE!C25+DANE!M25)+DANE!I25</f>
        <v>10.91</v>
      </c>
      <c r="C27" s="267">
        <f>+(A27*0.001)*(DANE!C25+DANE!O25)+DANE!I25</f>
        <v>10.91</v>
      </c>
      <c r="D27" s="267">
        <f>+(A27*0.001)*(DANE!C25+DANE!K25+DANE!M25)+DANE!I25</f>
        <v>10.91</v>
      </c>
      <c r="E27" s="267">
        <f>+(A27*0.001)*(DANE!C25+DANE!K25+DANE!O25)+DANE!I25</f>
        <v>10.91</v>
      </c>
      <c r="F27" s="267">
        <f>+(A27*0.001)*(DANE!C25+DANE!Q25)+DANE!I25</f>
        <v>10.91</v>
      </c>
      <c r="G27" s="267">
        <f>+(A27*0.001)*(DANE!C25+DANE!K25+DANE!Q25)+DANE!I25</f>
        <v>10.91</v>
      </c>
    </row>
    <row r="28" spans="1:17">
      <c r="A28" s="254">
        <f>Vypocet_ceny!H9</f>
        <v>0</v>
      </c>
      <c r="B28" s="267">
        <f>+(A28*0.001)*(DANE!C26+DANE!M26)+DANE!I26</f>
        <v>10.91</v>
      </c>
      <c r="C28" s="267">
        <f>+(A28*0.001)*(DANE!C26+DANE!O26)+DANE!I26</f>
        <v>10.91</v>
      </c>
      <c r="D28" s="267">
        <f>+(A28*0.001)*(DANE!C26+DANE!K26+DANE!M26)+DANE!I26</f>
        <v>10.91</v>
      </c>
      <c r="E28" s="267">
        <f>+(A28*0.001)*(DANE!C26+DANE!K26+DANE!O26)+DANE!I26</f>
        <v>10.91</v>
      </c>
      <c r="F28" s="267">
        <f>+(A28*0.001)*(DANE!C26+DANE!Q26)+DANE!I26</f>
        <v>10.91</v>
      </c>
      <c r="G28" s="267">
        <f>+(A28*0.001)*(DANE!C26+DANE!K26+DANE!Q26)+DANE!I26</f>
        <v>10.91</v>
      </c>
    </row>
    <row r="29" spans="1:17">
      <c r="A29" s="254">
        <f>Vypocet_ceny!H10</f>
        <v>0</v>
      </c>
      <c r="B29" s="267">
        <f>+(A29*0.001)*(DANE!C27+DANE!M27)+DANE!I27</f>
        <v>10.91</v>
      </c>
      <c r="C29" s="267">
        <f>+(A29*0.001)*(DANE!C27+DANE!O27)+DANE!I27</f>
        <v>10.91</v>
      </c>
      <c r="D29" s="267">
        <f>+(A29*0.001)*(DANE!C27+DANE!K27+DANE!M27)+DANE!I27</f>
        <v>10.91</v>
      </c>
      <c r="E29" s="267">
        <f>+(A29*0.001)*(DANE!C27+DANE!K27+DANE!O27)+DANE!I27</f>
        <v>10.91</v>
      </c>
      <c r="F29" s="267">
        <f>+(A29*0.001)*(DANE!C27+DANE!Q27)+DANE!I27</f>
        <v>10.91</v>
      </c>
      <c r="G29" s="267">
        <f>+(A29*0.001)*(DANE!C27+DANE!K27+DANE!Q27)+DANE!I27</f>
        <v>10.91</v>
      </c>
    </row>
    <row r="32" spans="1:17">
      <c r="A32" s="257" t="s">
        <v>1452</v>
      </c>
      <c r="B32" s="256"/>
      <c r="C32" s="256"/>
      <c r="D32" s="256"/>
      <c r="E32" s="256"/>
      <c r="F32" s="256"/>
      <c r="G32" s="256"/>
      <c r="H32" s="256"/>
    </row>
    <row r="33" spans="1:10">
      <c r="A33" s="257" t="s">
        <v>1618</v>
      </c>
      <c r="B33" s="256"/>
      <c r="C33" s="256"/>
      <c r="D33" s="256"/>
      <c r="E33" s="256"/>
      <c r="F33" s="256"/>
      <c r="G33" s="256"/>
      <c r="H33" s="256"/>
    </row>
    <row r="34" spans="1:10">
      <c r="A34" s="286" t="s">
        <v>1454</v>
      </c>
      <c r="B34" s="286"/>
      <c r="C34" s="286"/>
      <c r="D34" s="286"/>
      <c r="E34" s="256"/>
      <c r="F34" s="256"/>
      <c r="G34" s="256"/>
      <c r="H34" s="256"/>
    </row>
    <row r="35" spans="1:10">
      <c r="A35" s="256" t="s">
        <v>1455</v>
      </c>
      <c r="B35" s="256"/>
      <c r="C35" s="256"/>
      <c r="D35" s="256"/>
      <c r="E35" s="256"/>
      <c r="F35" s="256"/>
      <c r="G35" s="256"/>
      <c r="H35" s="256"/>
    </row>
    <row r="36" spans="1:10">
      <c r="A36" s="256" t="s">
        <v>1619</v>
      </c>
      <c r="B36" s="256"/>
      <c r="C36" s="256"/>
      <c r="D36" s="256"/>
      <c r="E36" s="256"/>
      <c r="F36" s="256"/>
      <c r="G36" s="256"/>
      <c r="H36" s="256"/>
      <c r="I36" s="256"/>
      <c r="J36" s="256"/>
    </row>
    <row r="37" spans="1:10">
      <c r="A37" s="256" t="s">
        <v>1620</v>
      </c>
      <c r="B37" s="256"/>
      <c r="C37" s="256"/>
      <c r="D37" s="256"/>
      <c r="E37" s="256"/>
      <c r="F37" s="256"/>
      <c r="G37" s="256"/>
      <c r="H37" s="256"/>
    </row>
    <row r="38" spans="1:10">
      <c r="A38" s="258" t="s">
        <v>1458</v>
      </c>
      <c r="B38" s="256"/>
      <c r="C38" s="256"/>
      <c r="D38" s="256"/>
      <c r="E38" s="256"/>
      <c r="F38" s="256"/>
      <c r="G38" s="256"/>
      <c r="H38" s="256"/>
    </row>
  </sheetData>
  <protectedRanges>
    <protectedRange sqref="I9:I16" name="frezowane"/>
    <protectedRange sqref="A9:A16 A22:A29" name="detal"/>
  </protectedRanges>
  <mergeCells count="4">
    <mergeCell ref="B6:G6"/>
    <mergeCell ref="J6:O6"/>
    <mergeCell ref="B19:G19"/>
    <mergeCell ref="A34:D34"/>
  </mergeCells>
  <dataValidations count="1">
    <dataValidation type="whole" allowBlank="1" showInputMessage="1" showErrorMessage="1" error="ZMIEŃ WYMIAR !!! minimalna długość 50 mm; maksymalna długość 1200 mm" sqref="A9:A16 A22:A29" xr:uid="{5FAAE67C-36E1-42EF-9E12-8B0C780B8B74}">
      <formula1>50</formula1>
      <formula2>1200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B79B-DED5-45D2-98EA-138F04E9CDAA}">
  <sheetPr codeName="List5"/>
  <dimension ref="A1:O36"/>
  <sheetViews>
    <sheetView topLeftCell="A6" workbookViewId="0">
      <selection activeCell="C21" sqref="C21"/>
    </sheetView>
  </sheetViews>
  <sheetFormatPr defaultColWidth="8.85546875" defaultRowHeight="14.25"/>
  <cols>
    <col min="1" max="1" width="8.85546875" style="167"/>
    <col min="2" max="2" width="13.42578125" style="167" customWidth="1"/>
    <col min="3" max="3" width="12.140625" style="167" customWidth="1"/>
    <col min="4" max="4" width="11.28515625" style="167" customWidth="1"/>
    <col min="5" max="5" width="11.7109375" style="167" customWidth="1"/>
    <col min="6" max="6" width="8.85546875" style="167"/>
    <col min="7" max="7" width="11.7109375" style="167" customWidth="1"/>
    <col min="8" max="11" width="8.85546875" style="167"/>
    <col min="12" max="12" width="11.28515625" style="167" customWidth="1"/>
    <col min="13" max="13" width="12.140625" style="167" customWidth="1"/>
    <col min="14" max="14" width="8.85546875" style="167"/>
    <col min="15" max="15" width="11.85546875" style="167" customWidth="1"/>
    <col min="16" max="16384" width="8.85546875" style="167"/>
  </cols>
  <sheetData>
    <row r="1" spans="1:15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168" t="s">
        <v>1613</v>
      </c>
      <c r="N2" s="250"/>
      <c r="O2" s="250"/>
    </row>
    <row r="3" spans="1:15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ht="43.5" customHeight="1">
      <c r="A4" s="249"/>
      <c r="B4" s="249"/>
      <c r="C4" s="249"/>
      <c r="D4" s="249" t="s">
        <v>1446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</row>
    <row r="6" spans="1:15" ht="30.75" thickBot="1">
      <c r="A6" s="251" t="s">
        <v>1621</v>
      </c>
      <c r="B6" s="285" t="s">
        <v>1615</v>
      </c>
      <c r="C6" s="285"/>
      <c r="D6" s="285"/>
      <c r="E6" s="285"/>
      <c r="F6" s="285"/>
      <c r="G6" s="285"/>
      <c r="H6" s="249"/>
      <c r="I6" s="251" t="s">
        <v>1621</v>
      </c>
      <c r="J6" s="287" t="s">
        <v>1601</v>
      </c>
      <c r="K6" s="288"/>
      <c r="L6" s="288"/>
      <c r="M6" s="288"/>
      <c r="N6" s="288"/>
      <c r="O6" s="289"/>
    </row>
    <row r="7" spans="1:15" ht="42.75">
      <c r="A7" s="252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H7" s="249"/>
      <c r="I7" s="252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5" ht="23.25" thickBot="1">
      <c r="A8" s="253" t="s">
        <v>1451</v>
      </c>
      <c r="B8" s="173"/>
      <c r="C8" s="173"/>
      <c r="D8" s="174" t="s">
        <v>1461</v>
      </c>
      <c r="E8" s="174" t="s">
        <v>1461</v>
      </c>
      <c r="G8" s="174" t="s">
        <v>1461</v>
      </c>
      <c r="H8" s="249"/>
      <c r="I8" s="253" t="s">
        <v>1451</v>
      </c>
      <c r="J8" s="173"/>
      <c r="K8" s="173"/>
      <c r="L8" s="174" t="s">
        <v>1461</v>
      </c>
      <c r="M8" s="174" t="s">
        <v>1461</v>
      </c>
      <c r="O8" s="174" t="s">
        <v>1461</v>
      </c>
    </row>
    <row r="9" spans="1:15" ht="15" customHeight="1">
      <c r="A9" s="254">
        <f>Vypocet_ceny!H3</f>
        <v>0</v>
      </c>
      <c r="B9" s="267">
        <f>+(A9*0.001)*(DANE!C92+DANE!M92)+DANE!E92</f>
        <v>5.82</v>
      </c>
      <c r="C9" s="267">
        <f>+(A9*0.001)*(DANE!C92+DANE!O92)+DANE!E92</f>
        <v>5.82</v>
      </c>
      <c r="D9" s="267">
        <f>+(A9*0.001)*(DANE!C92+DANE!K92+DANE!M92)+DANE!E92</f>
        <v>5.82</v>
      </c>
      <c r="E9" s="267">
        <f>+(A9*0.001)*(DANE!C92+DANE!K92+DANE!O92)+DANE!E92</f>
        <v>5.82</v>
      </c>
      <c r="F9" s="267">
        <f>+(A9*0.001)*(DANE!C92+DANE!Q92)+DANE!E92</f>
        <v>5.82</v>
      </c>
      <c r="G9" s="267">
        <f>+(A9*0.001)*(DANE!C92+DANE!K92+DANE!Q92)+DANE!E92</f>
        <v>5.82</v>
      </c>
      <c r="H9" s="249"/>
      <c r="I9" s="254">
        <f>Vypocet_ceny!H3</f>
        <v>0</v>
      </c>
      <c r="J9" s="267">
        <f>+(I9*0.001)*(DANE!C92+DANE!M92)+DANE!G92</f>
        <v>17.96</v>
      </c>
      <c r="K9" s="267">
        <f>+(I9*0.001)*(DANE!C92+DANE!O92)+DANE!G92</f>
        <v>17.96</v>
      </c>
      <c r="L9" s="267">
        <f>+(I9*0.001)*(DANE!C92+DANE!K92+DANE!M92)+DANE!G92</f>
        <v>17.96</v>
      </c>
      <c r="M9" s="267">
        <f>+(I9*0.001)*(DANE!C92+DANE!K92+DANE!O92)+DANE!G92</f>
        <v>17.96</v>
      </c>
      <c r="N9" s="267">
        <f>+(I9*0.001)*(DANE!C92+DANE!Q92)+DANE!G92</f>
        <v>17.96</v>
      </c>
      <c r="O9" s="267">
        <f>+(I9*0.001)*(DANE!C92+DANE!K92+DANE!Q92)+DANE!G92</f>
        <v>17.96</v>
      </c>
    </row>
    <row r="10" spans="1:15">
      <c r="A10" s="254">
        <f>Vypocet_ceny!H4</f>
        <v>0</v>
      </c>
      <c r="B10" s="267">
        <f>+(A10*0.001)*(DANE!C93+DANE!M93)+DANE!E93</f>
        <v>5.82</v>
      </c>
      <c r="C10" s="267">
        <f>+(A10*0.001)*(DANE!C93+DANE!O93)+DANE!E93</f>
        <v>5.82</v>
      </c>
      <c r="D10" s="267">
        <f>+(A10*0.001)*(DANE!C93+DANE!K93+DANE!M93)+DANE!E93</f>
        <v>5.82</v>
      </c>
      <c r="E10" s="267">
        <f>+(A10*0.001)*(DANE!C93+DANE!K93+DANE!O93)+DANE!E93</f>
        <v>5.82</v>
      </c>
      <c r="F10" s="267">
        <f>+(A10*0.001)*(DANE!C93+DANE!Q93)+DANE!E93</f>
        <v>5.82</v>
      </c>
      <c r="G10" s="267">
        <f>+(A10*0.001)*(DANE!C93+DANE!K93+DANE!Q93)+DANE!E93</f>
        <v>5.82</v>
      </c>
      <c r="H10" s="249"/>
      <c r="I10" s="254">
        <f>Vypocet_ceny!H4</f>
        <v>0</v>
      </c>
      <c r="J10" s="267">
        <f>+(I10*0.001)*(DANE!C93+DANE!M93)+DANE!G93</f>
        <v>17.96</v>
      </c>
      <c r="K10" s="267">
        <f>+(I10*0.001)*(DANE!C93+DANE!O93)+DANE!G93</f>
        <v>17.96</v>
      </c>
      <c r="L10" s="267">
        <f>+(I10*0.001)*(DANE!C93+DANE!K93+DANE!M93)+DANE!G93</f>
        <v>17.96</v>
      </c>
      <c r="M10" s="267">
        <f>+(I10*0.001)*(DANE!C93+DANE!K93+DANE!O93)+DANE!G93</f>
        <v>17.96</v>
      </c>
      <c r="N10" s="267">
        <f>+(I10*0.001)*(DANE!C93+DANE!Q93)+DANE!G93</f>
        <v>17.96</v>
      </c>
      <c r="O10" s="267">
        <f>+(I10*0.001)*(DANE!C93+DANE!K93+DANE!Q93)+DANE!G93</f>
        <v>17.96</v>
      </c>
    </row>
    <row r="11" spans="1:15">
      <c r="A11" s="254">
        <f>Vypocet_ceny!H5</f>
        <v>0</v>
      </c>
      <c r="B11" s="267">
        <f>+(A11*0.001)*(DANE!C94+DANE!M94)+DANE!E94</f>
        <v>5.82</v>
      </c>
      <c r="C11" s="267">
        <f>+(A11*0.001)*(DANE!C94+DANE!O94)+DANE!E94</f>
        <v>5.82</v>
      </c>
      <c r="D11" s="267">
        <f>+(A11*0.001)*(DANE!C94+DANE!K94+DANE!M94)+DANE!E94</f>
        <v>5.82</v>
      </c>
      <c r="E11" s="267">
        <f>+(A11*0.001)*(DANE!C94+DANE!K94+DANE!O94)+DANE!E94</f>
        <v>5.82</v>
      </c>
      <c r="F11" s="267">
        <f>+(A11*0.001)*(DANE!C94+DANE!Q94)+DANE!E94</f>
        <v>5.82</v>
      </c>
      <c r="G11" s="267">
        <f>+(A11*0.001)*(DANE!C94+DANE!K94+DANE!Q94)+DANE!E94</f>
        <v>5.82</v>
      </c>
      <c r="H11" s="249"/>
      <c r="I11" s="254">
        <f>Vypocet_ceny!H5</f>
        <v>0</v>
      </c>
      <c r="J11" s="267">
        <f>+(I11*0.001)*(DANE!C94+DANE!M94)+DANE!G94</f>
        <v>17.96</v>
      </c>
      <c r="K11" s="267">
        <f>+(I11*0.001)*(DANE!C94+DANE!O94)+DANE!G94</f>
        <v>17.96</v>
      </c>
      <c r="L11" s="267">
        <f>+(I11*0.001)*(DANE!C94+DANE!K94+DANE!M94)+DANE!G94</f>
        <v>17.96</v>
      </c>
      <c r="M11" s="267">
        <f>+(I11*0.001)*(DANE!C94+DANE!K94+DANE!O94)+DANE!G94</f>
        <v>17.96</v>
      </c>
      <c r="N11" s="267">
        <f>+(I11*0.001)*(DANE!C94+DANE!Q94)+DANE!G94</f>
        <v>17.96</v>
      </c>
      <c r="O11" s="267">
        <f>+(I11*0.001)*(DANE!C94+DANE!K94+DANE!Q94)+DANE!G94</f>
        <v>17.96</v>
      </c>
    </row>
    <row r="12" spans="1:15">
      <c r="A12" s="254">
        <f>Vypocet_ceny!H6</f>
        <v>0</v>
      </c>
      <c r="B12" s="267">
        <f>+(A12*0.001)*(DANE!C95+DANE!M95)+DANE!E95</f>
        <v>5.82</v>
      </c>
      <c r="C12" s="267">
        <f>+(A12*0.001)*(DANE!C95+DANE!O95)+DANE!E95</f>
        <v>5.82</v>
      </c>
      <c r="D12" s="267">
        <f>+(A12*0.001)*(DANE!C95+DANE!K95+DANE!M95)+DANE!E95</f>
        <v>5.82</v>
      </c>
      <c r="E12" s="267">
        <f>+(A12*0.001)*(DANE!C95+DANE!K95+DANE!O95)+DANE!E95</f>
        <v>5.82</v>
      </c>
      <c r="F12" s="267">
        <f>+(A12*0.001)*(DANE!C95+DANE!Q95)+DANE!E95</f>
        <v>5.82</v>
      </c>
      <c r="G12" s="267">
        <f>+(A12*0.001)*(DANE!C95+DANE!K95+DANE!Q95)+DANE!E95</f>
        <v>5.82</v>
      </c>
      <c r="H12" s="249"/>
      <c r="I12" s="254">
        <f>Vypocet_ceny!H6</f>
        <v>0</v>
      </c>
      <c r="J12" s="267">
        <f>+(I12*0.001)*(DANE!C95+DANE!M95)+DANE!G95</f>
        <v>17.96</v>
      </c>
      <c r="K12" s="267">
        <f>+(I12*0.001)*(DANE!C95+DANE!O95)+DANE!G95</f>
        <v>17.96</v>
      </c>
      <c r="L12" s="267">
        <f>+(I12*0.001)*(DANE!C95+DANE!K95+DANE!M95)+DANE!G95</f>
        <v>17.96</v>
      </c>
      <c r="M12" s="267">
        <f>+(I12*0.001)*(DANE!C95+DANE!K95+DANE!O95)+DANE!G95</f>
        <v>17.96</v>
      </c>
      <c r="N12" s="267">
        <f>+(I12*0.001)*(DANE!C95+DANE!Q95)+DANE!G95</f>
        <v>17.96</v>
      </c>
      <c r="O12" s="267">
        <f>+(I12*0.001)*(DANE!C95+DANE!K95+DANE!Q95)+DANE!G95</f>
        <v>17.96</v>
      </c>
    </row>
    <row r="13" spans="1:15">
      <c r="A13" s="254">
        <f>Vypocet_ceny!H7</f>
        <v>0</v>
      </c>
      <c r="B13" s="267">
        <f>+(A13*0.001)*(DANE!C96+DANE!M96)+DANE!E96</f>
        <v>5.82</v>
      </c>
      <c r="C13" s="267">
        <f>+(A13*0.001)*(DANE!C96+DANE!O96)+DANE!E96</f>
        <v>5.82</v>
      </c>
      <c r="D13" s="267">
        <f>+(A13*0.001)*(DANE!C96+DANE!K96+DANE!M96)+DANE!E96</f>
        <v>5.82</v>
      </c>
      <c r="E13" s="267">
        <f>+(A13*0.001)*(DANE!C96+DANE!K96+DANE!O96)+DANE!E96</f>
        <v>5.82</v>
      </c>
      <c r="F13" s="267">
        <f>+(A13*0.001)*(DANE!C96+DANE!Q96)+DANE!E96</f>
        <v>5.82</v>
      </c>
      <c r="G13" s="267">
        <f>+(A13*0.001)*(DANE!C96+DANE!K96+DANE!Q96)+DANE!E96</f>
        <v>5.82</v>
      </c>
      <c r="H13" s="249"/>
      <c r="I13" s="254">
        <f>Vypocet_ceny!H7</f>
        <v>0</v>
      </c>
      <c r="J13" s="267">
        <f>+(I13*0.001)*(DANE!C96+DANE!M96)+DANE!G96</f>
        <v>17.96</v>
      </c>
      <c r="K13" s="267">
        <f>+(I13*0.001)*(DANE!C96+DANE!O96)+DANE!G96</f>
        <v>17.96</v>
      </c>
      <c r="L13" s="267">
        <f>+(I13*0.001)*(DANE!C96+DANE!K96+DANE!M96)+DANE!G96</f>
        <v>17.96</v>
      </c>
      <c r="M13" s="267">
        <f>+(I13*0.001)*(DANE!C96+DANE!K96+DANE!O96)+DANE!G96</f>
        <v>17.96</v>
      </c>
      <c r="N13" s="267">
        <f>+(I13*0.001)*(DANE!C96+DANE!Q96)+DANE!G96</f>
        <v>17.96</v>
      </c>
      <c r="O13" s="267">
        <f>+(I13*0.001)*(DANE!C96+DANE!K96+DANE!Q96)+DANE!G96</f>
        <v>17.96</v>
      </c>
    </row>
    <row r="14" spans="1:15">
      <c r="A14" s="254">
        <f>Vypocet_ceny!H8</f>
        <v>0</v>
      </c>
      <c r="B14" s="267">
        <f>+(A14*0.001)*(DANE!C97+DANE!M97)+DANE!E97</f>
        <v>5.82</v>
      </c>
      <c r="C14" s="267">
        <f>+(A14*0.001)*(DANE!C97+DANE!O97)+DANE!E97</f>
        <v>5.82</v>
      </c>
      <c r="D14" s="267">
        <f>+(A14*0.001)*(DANE!C97+DANE!K97+DANE!M97)+DANE!E97</f>
        <v>5.82</v>
      </c>
      <c r="E14" s="267">
        <f>+(A14*0.001)*(DANE!C97+DANE!K97+DANE!O97)+DANE!E97</f>
        <v>5.82</v>
      </c>
      <c r="F14" s="267">
        <f>+(A14*0.001)*(DANE!C97+DANE!Q97)+DANE!E97</f>
        <v>5.82</v>
      </c>
      <c r="G14" s="267">
        <f>+(A14*0.001)*(DANE!C97+DANE!K97+DANE!Q97)+DANE!E97</f>
        <v>5.82</v>
      </c>
      <c r="H14" s="249"/>
      <c r="I14" s="254">
        <f>Vypocet_ceny!H8</f>
        <v>0</v>
      </c>
      <c r="J14" s="267">
        <f>+(I14*0.001)*(DANE!C97+DANE!M97)+DANE!G97</f>
        <v>17.96</v>
      </c>
      <c r="K14" s="267">
        <f>+(I14*0.001)*(DANE!C97+DANE!O97)+DANE!G97</f>
        <v>17.96</v>
      </c>
      <c r="L14" s="267">
        <f>+(I14*0.001)*(DANE!C97+DANE!K97+DANE!M97)+DANE!G97</f>
        <v>17.96</v>
      </c>
      <c r="M14" s="267">
        <f>+(I14*0.001)*(DANE!C97+DANE!K97+DANE!O97)+DANE!G97</f>
        <v>17.96</v>
      </c>
      <c r="N14" s="267">
        <f>+(I14*0.001)*(DANE!C97+DANE!Q97)+DANE!G97</f>
        <v>17.96</v>
      </c>
      <c r="O14" s="267">
        <f>+(I14*0.001)*(DANE!C97+DANE!K97+DANE!Q97)+DANE!G97</f>
        <v>17.96</v>
      </c>
    </row>
    <row r="15" spans="1:15">
      <c r="A15" s="254">
        <f>Vypocet_ceny!H9</f>
        <v>0</v>
      </c>
      <c r="B15" s="267">
        <f>+(A15*0.001)*(DANE!C98+DANE!M98)+DANE!E98</f>
        <v>5.82</v>
      </c>
      <c r="C15" s="267">
        <f>+(A15*0.001)*(DANE!C98+DANE!O98)+DANE!E98</f>
        <v>5.82</v>
      </c>
      <c r="D15" s="267">
        <f>+(A15*0.001)*(DANE!C98+DANE!K98+DANE!M98)+DANE!E98</f>
        <v>5.82</v>
      </c>
      <c r="E15" s="267">
        <f>+(A15*0.001)*(DANE!C98+DANE!K98+DANE!O98)+DANE!E98</f>
        <v>5.82</v>
      </c>
      <c r="F15" s="267">
        <f>+(A15*0.001)*(DANE!C98+DANE!Q98)+DANE!E98</f>
        <v>5.82</v>
      </c>
      <c r="G15" s="267">
        <f>+(A15*0.001)*(DANE!C98+DANE!K98+DANE!Q98)+DANE!E98</f>
        <v>5.82</v>
      </c>
      <c r="H15" s="249"/>
      <c r="I15" s="254">
        <f>Vypocet_ceny!H9</f>
        <v>0</v>
      </c>
      <c r="J15" s="267">
        <f>+(I15*0.001)*(DANE!C98+DANE!M98)+DANE!G98</f>
        <v>17.96</v>
      </c>
      <c r="K15" s="267">
        <f>+(I15*0.001)*(DANE!C98+DANE!O98)+DANE!G98</f>
        <v>17.96</v>
      </c>
      <c r="L15" s="267">
        <f>+(I15*0.001)*(DANE!C98+DANE!K98+DANE!M98)+DANE!G98</f>
        <v>17.96</v>
      </c>
      <c r="M15" s="267">
        <f>+(I15*0.001)*(DANE!C98+DANE!K98+DANE!O98)+DANE!G98</f>
        <v>17.96</v>
      </c>
      <c r="N15" s="267">
        <f>+(I15*0.001)*(DANE!C98+DANE!Q98)+DANE!G98</f>
        <v>17.96</v>
      </c>
      <c r="O15" s="267">
        <f>+(I15*0.001)*(DANE!C98+DANE!K98+DANE!Q98)+DANE!G98</f>
        <v>17.96</v>
      </c>
    </row>
    <row r="16" spans="1:15">
      <c r="A16" s="254">
        <f>Vypocet_ceny!H10</f>
        <v>0</v>
      </c>
      <c r="B16" s="267">
        <f>+(A16*0.001)*(DANE!C99+DANE!M99)+DANE!E99</f>
        <v>5.82</v>
      </c>
      <c r="C16" s="267">
        <f>+(A16*0.001)*(DANE!C99+DANE!O99)+DANE!E99</f>
        <v>5.82</v>
      </c>
      <c r="D16" s="267">
        <f>+(A16*0.001)*(DANE!C99+DANE!K99+DANE!M99)+DANE!E99</f>
        <v>5.82</v>
      </c>
      <c r="E16" s="267">
        <f>+(A16*0.001)*(DANE!C99+DANE!K99+DANE!O99)+DANE!E99</f>
        <v>5.82</v>
      </c>
      <c r="F16" s="267">
        <f>+(A16*0.001)*(DANE!C99+DANE!Q99)+DANE!E99</f>
        <v>5.82</v>
      </c>
      <c r="G16" s="267">
        <f>+(A16*0.001)*(DANE!C99+DANE!K99+DANE!Q99)+DANE!E99</f>
        <v>5.82</v>
      </c>
      <c r="H16" s="249"/>
      <c r="I16" s="254">
        <f>Vypocet_ceny!H10</f>
        <v>0</v>
      </c>
      <c r="J16" s="267">
        <f>+(I16*0.001)*(DANE!C99+DANE!M99)+DANE!G99</f>
        <v>17.96</v>
      </c>
      <c r="K16" s="267">
        <f>+(I16*0.001)*(DANE!C99+DANE!O99)+DANE!G99</f>
        <v>17.96</v>
      </c>
      <c r="L16" s="267">
        <f>+(I16*0.001)*(DANE!C99+DANE!K99+DANE!M99)+DANE!G99</f>
        <v>17.96</v>
      </c>
      <c r="M16" s="267">
        <f>+(I16*0.001)*(DANE!C99+DANE!K99+DANE!O99)+DANE!G99</f>
        <v>17.96</v>
      </c>
      <c r="N16" s="267">
        <f>+(I16*0.001)*(DANE!C99+DANE!Q99)+DANE!G99</f>
        <v>17.96</v>
      </c>
      <c r="O16" s="267">
        <f>+(I16*0.001)*(DANE!C99+DANE!K99+DANE!Q99)+DANE!G99</f>
        <v>17.96</v>
      </c>
    </row>
    <row r="17" spans="1:1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</row>
    <row r="18" spans="1:15" ht="15.75" customHeight="1" thickBot="1">
      <c r="A18" s="251" t="s">
        <v>1621</v>
      </c>
      <c r="B18" s="287" t="s">
        <v>1622</v>
      </c>
      <c r="C18" s="288"/>
      <c r="D18" s="288"/>
      <c r="E18" s="288"/>
      <c r="F18" s="288"/>
      <c r="G18" s="289"/>
      <c r="H18" s="249"/>
      <c r="I18" s="249"/>
      <c r="J18" s="249"/>
      <c r="K18" s="249"/>
      <c r="L18" s="249"/>
      <c r="M18" s="249"/>
      <c r="N18" s="249"/>
      <c r="O18" s="249"/>
    </row>
    <row r="19" spans="1:15" ht="42.75">
      <c r="A19" s="252" t="s">
        <v>1450</v>
      </c>
      <c r="B19" s="171" t="s">
        <v>1341</v>
      </c>
      <c r="C19" s="171" t="s">
        <v>1442</v>
      </c>
      <c r="D19" s="171" t="s">
        <v>1443</v>
      </c>
      <c r="E19" s="171" t="s">
        <v>1442</v>
      </c>
      <c r="F19" s="171" t="s">
        <v>1398</v>
      </c>
      <c r="G19" s="171" t="s">
        <v>1398</v>
      </c>
      <c r="H19" s="249"/>
      <c r="I19" s="249"/>
      <c r="J19" s="249"/>
      <c r="K19" s="249"/>
      <c r="L19" s="249"/>
      <c r="M19" s="249"/>
      <c r="N19" s="249"/>
      <c r="O19" s="249"/>
    </row>
    <row r="20" spans="1:15" ht="23.25" thickBot="1">
      <c r="A20" s="253" t="s">
        <v>1451</v>
      </c>
      <c r="B20" s="173"/>
      <c r="C20" s="173"/>
      <c r="D20" s="174" t="s">
        <v>1461</v>
      </c>
      <c r="E20" s="174" t="s">
        <v>1461</v>
      </c>
      <c r="G20" s="174" t="s">
        <v>1461</v>
      </c>
      <c r="H20" s="249"/>
      <c r="I20" s="249"/>
      <c r="J20" s="249"/>
      <c r="K20" s="249"/>
      <c r="L20" s="249"/>
      <c r="M20" s="249"/>
      <c r="N20" s="249"/>
      <c r="O20" s="249"/>
    </row>
    <row r="21" spans="1:15" ht="15" customHeight="1">
      <c r="A21" s="254">
        <f>Vypocet_ceny!H3</f>
        <v>0</v>
      </c>
      <c r="B21" s="259">
        <f>+(A21*0.001)*(DANE!C92+DANE!G92)+DANE!I92</f>
        <v>9.52</v>
      </c>
      <c r="C21" s="259">
        <f>+(A21*0.001)*(DANE!C92+DANE!O92)+DANE!I92</f>
        <v>9.52</v>
      </c>
      <c r="D21" s="259">
        <f>+(A21*0.001)*(DANE!C92+DANE!K92+DANE!EM92)+DANE!I92</f>
        <v>9.52</v>
      </c>
      <c r="E21" s="259">
        <f>+(A21*0.001)*(DANE!C92+DANE!K92+DANE!O92)+DANE!I92</f>
        <v>9.52</v>
      </c>
      <c r="F21" s="259">
        <f>+(A21*0.001)*(DANE!C92+DANE!Q92)+DANE!I92</f>
        <v>9.52</v>
      </c>
      <c r="G21" s="259">
        <f>+(A21*0.001)*(DANE!C92+DANE!K92+DANE!Q92)+DANE!I92</f>
        <v>9.52</v>
      </c>
      <c r="H21" s="249"/>
      <c r="I21" s="249"/>
      <c r="J21" s="249"/>
      <c r="K21" s="249"/>
      <c r="L21" s="249"/>
      <c r="M21" s="249"/>
      <c r="N21" s="249"/>
      <c r="O21" s="249"/>
    </row>
    <row r="22" spans="1:15" ht="15">
      <c r="A22" s="254">
        <f>Vypocet_ceny!H4</f>
        <v>0</v>
      </c>
      <c r="B22" s="259">
        <f>+(A22*0.001)*(DANE!C93+DANE!G93)+DANE!I93</f>
        <v>9.52</v>
      </c>
      <c r="C22" s="259">
        <f>+(A22*0.001)*(DANE!C93+DANE!O93)+DANE!I93</f>
        <v>9.52</v>
      </c>
      <c r="D22" s="259">
        <f>+(A22*0.001)*(DANE!C93+DANE!K93+DANE!EM93)+DANE!I93</f>
        <v>9.52</v>
      </c>
      <c r="E22" s="259">
        <f>+(A22*0.001)*(DANE!C93+DANE!K93+DANE!O93)+DANE!I93</f>
        <v>9.52</v>
      </c>
      <c r="F22" s="259">
        <f>+(A22*0.001)*(DANE!C93+DANE!Q93)+DANE!I93</f>
        <v>9.52</v>
      </c>
      <c r="G22" s="259">
        <f>+(A22*0.001)*(DANE!C93+DANE!K93+DANE!Q93)+DANE!I93</f>
        <v>9.52</v>
      </c>
      <c r="H22" s="249"/>
      <c r="I22" s="249"/>
      <c r="J22" s="249"/>
      <c r="K22" s="249"/>
      <c r="L22" s="249"/>
      <c r="M22" s="249"/>
      <c r="N22" s="249"/>
      <c r="O22" s="249"/>
    </row>
    <row r="23" spans="1:15" ht="15">
      <c r="A23" s="254">
        <f>Vypocet_ceny!H5</f>
        <v>0</v>
      </c>
      <c r="B23" s="259">
        <f>+(A23*0.001)*(DANE!C94+DANE!G94)+DANE!I94</f>
        <v>9.52</v>
      </c>
      <c r="C23" s="259">
        <f>+(A23*0.001)*(DANE!C94+DANE!O94)+DANE!I94</f>
        <v>9.52</v>
      </c>
      <c r="D23" s="259">
        <f>+(A23*0.001)*(DANE!C94+DANE!K94+DANE!EM94)+DANE!I94</f>
        <v>9.52</v>
      </c>
      <c r="E23" s="259">
        <f>+(A23*0.001)*(DANE!C94+DANE!K94+DANE!O94)+DANE!I94</f>
        <v>9.52</v>
      </c>
      <c r="F23" s="259">
        <f>+(A23*0.001)*(DANE!C94+DANE!Q94)+DANE!I94</f>
        <v>9.52</v>
      </c>
      <c r="G23" s="259">
        <f>+(A23*0.001)*(DANE!C94+DANE!K94+DANE!Q94)+DANE!I94</f>
        <v>9.52</v>
      </c>
      <c r="H23" s="249"/>
      <c r="I23" s="249"/>
      <c r="J23" s="249"/>
      <c r="K23" s="249"/>
      <c r="L23" s="249"/>
      <c r="M23" s="249"/>
      <c r="N23" s="249"/>
      <c r="O23" s="249"/>
    </row>
    <row r="24" spans="1:15" ht="15">
      <c r="A24" s="254">
        <f>Vypocet_ceny!H6</f>
        <v>0</v>
      </c>
      <c r="B24" s="259">
        <f>+(A24*0.001)*(DANE!C95+DANE!G95)+DANE!I95</f>
        <v>9.52</v>
      </c>
      <c r="C24" s="259">
        <f>+(A24*0.001)*(DANE!C95+DANE!O95)+DANE!I95</f>
        <v>9.52</v>
      </c>
      <c r="D24" s="259">
        <f>+(A24*0.001)*(DANE!C95+DANE!K95+DANE!EM95)+DANE!I95</f>
        <v>9.52</v>
      </c>
      <c r="E24" s="259">
        <f>+(A24*0.001)*(DANE!C95+DANE!K95+DANE!O95)+DANE!I95</f>
        <v>9.52</v>
      </c>
      <c r="F24" s="259">
        <f>+(A24*0.001)*(DANE!C95+DANE!Q95)+DANE!I95</f>
        <v>9.52</v>
      </c>
      <c r="G24" s="259">
        <f>+(A24*0.001)*(DANE!C95+DANE!K95+DANE!Q95)+DANE!I95</f>
        <v>9.52</v>
      </c>
      <c r="H24" s="249"/>
      <c r="I24" s="249"/>
      <c r="J24" s="249"/>
      <c r="K24" s="249"/>
      <c r="L24" s="249"/>
      <c r="M24" s="249"/>
      <c r="N24" s="249"/>
      <c r="O24" s="249"/>
    </row>
    <row r="25" spans="1:15" ht="15">
      <c r="A25" s="254">
        <f>Vypocet_ceny!H7</f>
        <v>0</v>
      </c>
      <c r="B25" s="259">
        <f>+(A25*0.001)*(DANE!C96+DANE!G96)+DANE!I96</f>
        <v>9.52</v>
      </c>
      <c r="C25" s="259">
        <f>+(A25*0.001)*(DANE!C96+DANE!O96)+DANE!I96</f>
        <v>9.52</v>
      </c>
      <c r="D25" s="259">
        <f>+(A25*0.001)*(DANE!C96+DANE!K96+DANE!EM96)+DANE!I96</f>
        <v>9.52</v>
      </c>
      <c r="E25" s="259">
        <f>+(A25*0.001)*(DANE!C96+DANE!K96+DANE!O96)+DANE!I96</f>
        <v>9.52</v>
      </c>
      <c r="F25" s="259">
        <f>+(A25*0.001)*(DANE!C96+DANE!Q96)+DANE!I96</f>
        <v>9.52</v>
      </c>
      <c r="G25" s="259">
        <f>+(A25*0.001)*(DANE!C96+DANE!K96+DANE!Q96)+DANE!I96</f>
        <v>9.52</v>
      </c>
      <c r="H25" s="249"/>
      <c r="I25" s="249"/>
      <c r="J25" s="249"/>
      <c r="K25" s="249"/>
      <c r="L25" s="249"/>
      <c r="M25" s="249"/>
      <c r="N25" s="249"/>
      <c r="O25" s="249"/>
    </row>
    <row r="26" spans="1:15" ht="15">
      <c r="A26" s="254">
        <f>Vypocet_ceny!H8</f>
        <v>0</v>
      </c>
      <c r="B26" s="259">
        <f>+(A26*0.001)*(DANE!C97+DANE!G97)+DANE!I97</f>
        <v>9.52</v>
      </c>
      <c r="C26" s="259">
        <f>+(A26*0.001)*(DANE!C97+DANE!O97)+DANE!I97</f>
        <v>9.52</v>
      </c>
      <c r="D26" s="259">
        <f>+(A26*0.001)*(DANE!C97+DANE!K97+DANE!EM97)+DANE!I97</f>
        <v>9.52</v>
      </c>
      <c r="E26" s="259">
        <f>+(A26*0.001)*(DANE!C97+DANE!K97+DANE!O97)+DANE!I97</f>
        <v>9.52</v>
      </c>
      <c r="F26" s="259">
        <f>+(A26*0.001)*(DANE!C97+DANE!Q97)+DANE!I97</f>
        <v>9.52</v>
      </c>
      <c r="G26" s="259">
        <f>+(A26*0.001)*(DANE!C97+DANE!K97+DANE!Q97)+DANE!I97</f>
        <v>9.52</v>
      </c>
      <c r="H26" s="249"/>
      <c r="I26" s="249"/>
      <c r="J26" s="249"/>
      <c r="K26" s="249"/>
      <c r="L26" s="249"/>
      <c r="M26" s="249"/>
      <c r="N26" s="249"/>
      <c r="O26" s="249"/>
    </row>
    <row r="27" spans="1:15" ht="15">
      <c r="A27" s="254">
        <f>Vypocet_ceny!H9</f>
        <v>0</v>
      </c>
      <c r="B27" s="259">
        <f>+(A27*0.001)*(DANE!C98+DANE!G98)+DANE!I98</f>
        <v>9.52</v>
      </c>
      <c r="C27" s="259">
        <f>+(A27*0.001)*(DANE!C98+DANE!O98)+DANE!I98</f>
        <v>9.52</v>
      </c>
      <c r="D27" s="259">
        <f>+(A27*0.001)*(DANE!C98+DANE!K98+DANE!EM98)+DANE!I98</f>
        <v>9.52</v>
      </c>
      <c r="E27" s="259">
        <f>+(A27*0.001)*(DANE!C98+DANE!K98+DANE!O98)+DANE!I98</f>
        <v>9.52</v>
      </c>
      <c r="F27" s="259">
        <f>+(A27*0.001)*(DANE!C98+DANE!Q98)+DANE!I98</f>
        <v>9.52</v>
      </c>
      <c r="G27" s="259">
        <f>+(A27*0.001)*(DANE!C98+DANE!K98+DANE!Q98)+DANE!I98</f>
        <v>9.52</v>
      </c>
      <c r="H27" s="249"/>
      <c r="I27" s="249"/>
      <c r="J27" s="249"/>
      <c r="K27" s="249"/>
      <c r="L27" s="249"/>
      <c r="M27" s="249"/>
      <c r="N27" s="249"/>
      <c r="O27" s="249"/>
    </row>
    <row r="28" spans="1:15" ht="15">
      <c r="A28" s="254">
        <f>Vypocet_ceny!H10</f>
        <v>0</v>
      </c>
      <c r="B28" s="259">
        <f>+(A28*0.001)*(DANE!C99+DANE!G99)+DANE!I99</f>
        <v>9.52</v>
      </c>
      <c r="C28" s="259">
        <f>+(A28*0.001)*(DANE!C99+DANE!O99)+DANE!I99</f>
        <v>9.52</v>
      </c>
      <c r="D28" s="259">
        <f>+(A28*0.001)*(DANE!C99+DANE!K99+DANE!EM99)+DANE!I99</f>
        <v>9.52</v>
      </c>
      <c r="E28" s="259">
        <f>+(A28*0.001)*(DANE!C99+DANE!K99+DANE!O99)+DANE!I99</f>
        <v>9.52</v>
      </c>
      <c r="F28" s="259">
        <f>+(A28*0.001)*(DANE!C99+DANE!Q99)+DANE!I99</f>
        <v>9.52</v>
      </c>
      <c r="G28" s="259">
        <f>+(A28*0.001)*(DANE!C99+DANE!K99+DANE!Q99)+DANE!I99</f>
        <v>9.52</v>
      </c>
      <c r="H28" s="249"/>
      <c r="I28" s="249"/>
      <c r="J28" s="249"/>
      <c r="K28" s="249"/>
      <c r="L28" s="249"/>
      <c r="M28" s="249"/>
      <c r="N28" s="249"/>
      <c r="O28" s="249"/>
    </row>
    <row r="29" spans="1:1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>
      <c r="A30" s="257" t="s">
        <v>1452</v>
      </c>
      <c r="B30" s="256"/>
      <c r="C30" s="256"/>
      <c r="D30" s="256"/>
      <c r="E30" s="256"/>
      <c r="F30" s="256"/>
      <c r="G30" s="256"/>
      <c r="H30" s="256"/>
      <c r="I30" s="249"/>
      <c r="J30" s="249"/>
      <c r="K30" s="249"/>
      <c r="L30" s="249"/>
      <c r="M30" s="249"/>
      <c r="N30" s="249"/>
      <c r="O30" s="249"/>
    </row>
    <row r="31" spans="1:15">
      <c r="A31" s="257" t="s">
        <v>1618</v>
      </c>
      <c r="B31" s="256"/>
      <c r="C31" s="256"/>
      <c r="D31" s="256"/>
      <c r="E31" s="256"/>
      <c r="F31" s="256"/>
      <c r="G31" s="256"/>
      <c r="H31" s="256"/>
      <c r="I31" s="249"/>
      <c r="J31" s="249"/>
      <c r="K31" s="249"/>
      <c r="L31" s="249"/>
      <c r="M31" s="249"/>
      <c r="N31" s="249"/>
      <c r="O31" s="249"/>
    </row>
    <row r="32" spans="1:15">
      <c r="A32" s="286" t="s">
        <v>1454</v>
      </c>
      <c r="B32" s="286"/>
      <c r="C32" s="286"/>
      <c r="D32" s="286"/>
      <c r="E32" s="256"/>
      <c r="F32" s="256"/>
      <c r="G32" s="256"/>
      <c r="H32" s="256"/>
      <c r="I32" s="249"/>
      <c r="J32" s="249"/>
      <c r="K32" s="249"/>
      <c r="L32" s="249"/>
      <c r="M32" s="249"/>
      <c r="N32" s="249"/>
      <c r="O32" s="249"/>
    </row>
    <row r="33" spans="1:15">
      <c r="A33" s="256" t="s">
        <v>1455</v>
      </c>
      <c r="B33" s="256"/>
      <c r="C33" s="256"/>
      <c r="D33" s="256"/>
      <c r="E33" s="256"/>
      <c r="F33" s="256"/>
      <c r="G33" s="256"/>
      <c r="H33" s="256"/>
      <c r="I33" s="249"/>
      <c r="J33" s="249"/>
      <c r="K33" s="249"/>
      <c r="L33" s="249"/>
      <c r="M33" s="249"/>
      <c r="N33" s="249"/>
      <c r="O33" s="249"/>
    </row>
    <row r="34" spans="1:15">
      <c r="A34" s="256" t="s">
        <v>1619</v>
      </c>
      <c r="B34" s="256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>
      <c r="A35" s="256" t="s">
        <v>1620</v>
      </c>
      <c r="B35" s="256"/>
      <c r="C35" s="256"/>
      <c r="D35" s="256"/>
      <c r="E35" s="256"/>
      <c r="F35" s="256"/>
      <c r="G35" s="256"/>
      <c r="H35" s="256"/>
      <c r="I35" s="249"/>
      <c r="J35" s="249"/>
      <c r="K35" s="249"/>
      <c r="L35" s="249"/>
      <c r="M35" s="249"/>
      <c r="N35" s="249"/>
      <c r="O35" s="249"/>
    </row>
    <row r="36" spans="1:15">
      <c r="A36" s="258" t="s">
        <v>1458</v>
      </c>
      <c r="B36" s="256"/>
      <c r="C36" s="256"/>
      <c r="D36" s="256"/>
      <c r="E36" s="256"/>
      <c r="F36" s="256"/>
      <c r="G36" s="256"/>
      <c r="H36" s="256"/>
      <c r="I36" s="249"/>
      <c r="J36" s="249"/>
      <c r="K36" s="249"/>
      <c r="L36" s="249"/>
      <c r="M36" s="249"/>
      <c r="N36" s="249"/>
      <c r="O36" s="249"/>
    </row>
  </sheetData>
  <protectedRanges>
    <protectedRange sqref="I9:I16 A21:A28" name="frezowane"/>
    <protectedRange sqref="A9:A16" name="detal"/>
  </protectedRanges>
  <mergeCells count="4">
    <mergeCell ref="B6:G6"/>
    <mergeCell ref="J6:O6"/>
    <mergeCell ref="B18:G18"/>
    <mergeCell ref="A32:D32"/>
  </mergeCells>
  <dataValidations count="1">
    <dataValidation type="whole" allowBlank="1" showInputMessage="1" showErrorMessage="1" error="ZMIEŃ WYMIAR !!! minimalna długość 50 mm; maksymalna długość 1200 mm" sqref="A9:A16 A21:A28" xr:uid="{06D3EDE0-1994-4079-B2BD-78AE163E8E3D}">
      <formula1>50</formula1>
      <formula2>1200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FE13-F61C-490D-9812-5F7D952F70ED}">
  <sheetPr codeName="List6"/>
  <dimension ref="A2:S25"/>
  <sheetViews>
    <sheetView topLeftCell="A4" zoomScaleSheetLayoutView="145" workbookViewId="0">
      <selection activeCell="L9" sqref="L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13" width="11.7109375" style="167"/>
    <col min="14" max="18" width="4" style="167" customWidth="1"/>
    <col min="1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269" width="11.7109375" style="167"/>
    <col min="270" max="274" width="4" style="167" customWidth="1"/>
    <col min="27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525" width="11.7109375" style="167"/>
    <col min="526" max="530" width="4" style="167" customWidth="1"/>
    <col min="53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781" width="11.7109375" style="167"/>
    <col min="782" max="786" width="4" style="167" customWidth="1"/>
    <col min="78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037" width="11.7109375" style="167"/>
    <col min="1038" max="1042" width="4" style="167" customWidth="1"/>
    <col min="104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293" width="11.7109375" style="167"/>
    <col min="1294" max="1298" width="4" style="167" customWidth="1"/>
    <col min="129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549" width="11.7109375" style="167"/>
    <col min="1550" max="1554" width="4" style="167" customWidth="1"/>
    <col min="155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1805" width="11.7109375" style="167"/>
    <col min="1806" max="1810" width="4" style="167" customWidth="1"/>
    <col min="181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061" width="11.7109375" style="167"/>
    <col min="2062" max="2066" width="4" style="167" customWidth="1"/>
    <col min="206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317" width="11.7109375" style="167"/>
    <col min="2318" max="2322" width="4" style="167" customWidth="1"/>
    <col min="232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573" width="11.7109375" style="167"/>
    <col min="2574" max="2578" width="4" style="167" customWidth="1"/>
    <col min="257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2829" width="11.7109375" style="167"/>
    <col min="2830" max="2834" width="4" style="167" customWidth="1"/>
    <col min="283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085" width="11.7109375" style="167"/>
    <col min="3086" max="3090" width="4" style="167" customWidth="1"/>
    <col min="309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341" width="11.7109375" style="167"/>
    <col min="3342" max="3346" width="4" style="167" customWidth="1"/>
    <col min="334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597" width="11.7109375" style="167"/>
    <col min="3598" max="3602" width="4" style="167" customWidth="1"/>
    <col min="360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3853" width="11.7109375" style="167"/>
    <col min="3854" max="3858" width="4" style="167" customWidth="1"/>
    <col min="385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109" width="11.7109375" style="167"/>
    <col min="4110" max="4114" width="4" style="167" customWidth="1"/>
    <col min="411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365" width="11.7109375" style="167"/>
    <col min="4366" max="4370" width="4" style="167" customWidth="1"/>
    <col min="437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621" width="11.7109375" style="167"/>
    <col min="4622" max="4626" width="4" style="167" customWidth="1"/>
    <col min="462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4877" width="11.7109375" style="167"/>
    <col min="4878" max="4882" width="4" style="167" customWidth="1"/>
    <col min="488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133" width="11.7109375" style="167"/>
    <col min="5134" max="5138" width="4" style="167" customWidth="1"/>
    <col min="513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389" width="11.7109375" style="167"/>
    <col min="5390" max="5394" width="4" style="167" customWidth="1"/>
    <col min="539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645" width="11.7109375" style="167"/>
    <col min="5646" max="5650" width="4" style="167" customWidth="1"/>
    <col min="565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5901" width="11.7109375" style="167"/>
    <col min="5902" max="5906" width="4" style="167" customWidth="1"/>
    <col min="590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157" width="11.7109375" style="167"/>
    <col min="6158" max="6162" width="4" style="167" customWidth="1"/>
    <col min="616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413" width="11.7109375" style="167"/>
    <col min="6414" max="6418" width="4" style="167" customWidth="1"/>
    <col min="641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669" width="11.7109375" style="167"/>
    <col min="6670" max="6674" width="4" style="167" customWidth="1"/>
    <col min="667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6925" width="11.7109375" style="167"/>
    <col min="6926" max="6930" width="4" style="167" customWidth="1"/>
    <col min="693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181" width="11.7109375" style="167"/>
    <col min="7182" max="7186" width="4" style="167" customWidth="1"/>
    <col min="718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437" width="11.7109375" style="167"/>
    <col min="7438" max="7442" width="4" style="167" customWidth="1"/>
    <col min="744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693" width="11.7109375" style="167"/>
    <col min="7694" max="7698" width="4" style="167" customWidth="1"/>
    <col min="769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7949" width="11.7109375" style="167"/>
    <col min="7950" max="7954" width="4" style="167" customWidth="1"/>
    <col min="795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205" width="11.7109375" style="167"/>
    <col min="8206" max="8210" width="4" style="167" customWidth="1"/>
    <col min="821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461" width="11.7109375" style="167"/>
    <col min="8462" max="8466" width="4" style="167" customWidth="1"/>
    <col min="846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717" width="11.7109375" style="167"/>
    <col min="8718" max="8722" width="4" style="167" customWidth="1"/>
    <col min="872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8973" width="11.7109375" style="167"/>
    <col min="8974" max="8978" width="4" style="167" customWidth="1"/>
    <col min="897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229" width="11.7109375" style="167"/>
    <col min="9230" max="9234" width="4" style="167" customWidth="1"/>
    <col min="923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485" width="11.7109375" style="167"/>
    <col min="9486" max="9490" width="4" style="167" customWidth="1"/>
    <col min="949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741" width="11.7109375" style="167"/>
    <col min="9742" max="9746" width="4" style="167" customWidth="1"/>
    <col min="974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9997" width="11.7109375" style="167"/>
    <col min="9998" max="10002" width="4" style="167" customWidth="1"/>
    <col min="1000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253" width="11.7109375" style="167"/>
    <col min="10254" max="10258" width="4" style="167" customWidth="1"/>
    <col min="1025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509" width="11.7109375" style="167"/>
    <col min="10510" max="10514" width="4" style="167" customWidth="1"/>
    <col min="1051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0765" width="11.7109375" style="167"/>
    <col min="10766" max="10770" width="4" style="167" customWidth="1"/>
    <col min="1077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021" width="11.7109375" style="167"/>
    <col min="11022" max="11026" width="4" style="167" customWidth="1"/>
    <col min="1102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277" width="11.7109375" style="167"/>
    <col min="11278" max="11282" width="4" style="167" customWidth="1"/>
    <col min="1128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533" width="11.7109375" style="167"/>
    <col min="11534" max="11538" width="4" style="167" customWidth="1"/>
    <col min="1153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1789" width="11.7109375" style="167"/>
    <col min="11790" max="11794" width="4" style="167" customWidth="1"/>
    <col min="1179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045" width="11.7109375" style="167"/>
    <col min="12046" max="12050" width="4" style="167" customWidth="1"/>
    <col min="1205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301" width="11.7109375" style="167"/>
    <col min="12302" max="12306" width="4" style="167" customWidth="1"/>
    <col min="1230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557" width="11.7109375" style="167"/>
    <col min="12558" max="12562" width="4" style="167" customWidth="1"/>
    <col min="1256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2813" width="11.7109375" style="167"/>
    <col min="12814" max="12818" width="4" style="167" customWidth="1"/>
    <col min="1281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069" width="11.7109375" style="167"/>
    <col min="13070" max="13074" width="4" style="167" customWidth="1"/>
    <col min="1307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325" width="11.7109375" style="167"/>
    <col min="13326" max="13330" width="4" style="167" customWidth="1"/>
    <col min="1333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581" width="11.7109375" style="167"/>
    <col min="13582" max="13586" width="4" style="167" customWidth="1"/>
    <col min="1358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3837" width="11.7109375" style="167"/>
    <col min="13838" max="13842" width="4" style="167" customWidth="1"/>
    <col min="1384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093" width="11.7109375" style="167"/>
    <col min="14094" max="14098" width="4" style="167" customWidth="1"/>
    <col min="1409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349" width="11.7109375" style="167"/>
    <col min="14350" max="14354" width="4" style="167" customWidth="1"/>
    <col min="1435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605" width="11.7109375" style="167"/>
    <col min="14606" max="14610" width="4" style="167" customWidth="1"/>
    <col min="1461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4861" width="11.7109375" style="167"/>
    <col min="14862" max="14866" width="4" style="167" customWidth="1"/>
    <col min="1486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117" width="11.7109375" style="167"/>
    <col min="15118" max="15122" width="4" style="167" customWidth="1"/>
    <col min="1512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373" width="11.7109375" style="167"/>
    <col min="15374" max="15378" width="4" style="167" customWidth="1"/>
    <col min="1537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629" width="11.7109375" style="167"/>
    <col min="15630" max="15634" width="4" style="167" customWidth="1"/>
    <col min="1563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5885" width="11.7109375" style="167"/>
    <col min="15886" max="15890" width="4" style="167" customWidth="1"/>
    <col min="1589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141" width="11.7109375" style="167"/>
    <col min="16142" max="16146" width="4" style="167" customWidth="1"/>
    <col min="16147" max="16384" width="11.7109375" style="167"/>
  </cols>
  <sheetData>
    <row r="2" spans="1:19">
      <c r="M2" s="168" t="s">
        <v>1445</v>
      </c>
      <c r="N2" s="168"/>
      <c r="O2" s="168"/>
      <c r="P2" s="168"/>
      <c r="Q2" s="168"/>
    </row>
    <row r="4" spans="1:19" ht="50.25" customHeight="1">
      <c r="D4" s="167" t="s">
        <v>1446</v>
      </c>
    </row>
    <row r="5" spans="1:19" ht="24.75" customHeight="1"/>
    <row r="6" spans="1:19" ht="30.75" customHeight="1" thickBot="1">
      <c r="A6" s="169" t="s">
        <v>1464</v>
      </c>
      <c r="B6" s="284" t="s">
        <v>1448</v>
      </c>
      <c r="C6" s="284"/>
      <c r="D6" s="284"/>
      <c r="E6" s="284"/>
      <c r="F6" s="284"/>
      <c r="G6" s="284"/>
      <c r="I6" s="169" t="s">
        <v>1464</v>
      </c>
      <c r="J6" s="284" t="s">
        <v>1460</v>
      </c>
      <c r="K6" s="284"/>
      <c r="L6" s="284"/>
      <c r="M6" s="284"/>
      <c r="N6" s="284"/>
      <c r="O6" s="284"/>
      <c r="P6" s="284"/>
      <c r="Q6" s="284"/>
    </row>
    <row r="7" spans="1:19" ht="12.75" customHeight="1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292" t="s">
        <v>1398</v>
      </c>
      <c r="O7" s="292"/>
      <c r="P7" s="292" t="s">
        <v>1398</v>
      </c>
      <c r="Q7" s="292"/>
    </row>
    <row r="8" spans="1:19" ht="12.75" customHeight="1" thickBot="1">
      <c r="A8" s="172" t="s">
        <v>1451</v>
      </c>
      <c r="B8" s="173"/>
      <c r="C8" s="173"/>
      <c r="D8" s="174" t="s">
        <v>1465</v>
      </c>
      <c r="E8" s="174" t="s">
        <v>1465</v>
      </c>
      <c r="F8" s="174"/>
      <c r="G8" s="174" t="s">
        <v>1465</v>
      </c>
      <c r="I8" s="172" t="s">
        <v>1451</v>
      </c>
      <c r="J8" s="173"/>
      <c r="K8" s="173"/>
      <c r="L8" s="174" t="s">
        <v>1466</v>
      </c>
      <c r="M8" s="174" t="s">
        <v>1466</v>
      </c>
      <c r="N8" s="293"/>
      <c r="O8" s="293"/>
      <c r="P8" s="293" t="s">
        <v>1465</v>
      </c>
      <c r="Q8" s="293"/>
    </row>
    <row r="9" spans="1:19" ht="15">
      <c r="A9" s="175">
        <f>Vypocet_ceny!H3</f>
        <v>0</v>
      </c>
      <c r="B9" s="196">
        <f>+(A9*0.001)*(DANE!C76+DANE!M76)+DANE!E76</f>
        <v>11.86</v>
      </c>
      <c r="C9" s="196">
        <f>+(A9*0.001)*(DANE!C76+DANE!O76)+DANE!E76</f>
        <v>11.86</v>
      </c>
      <c r="D9" s="196">
        <f>+(A9*0.001)*(DANE!C76+DANE!I76+DANE!M76)+DANE!E76</f>
        <v>11.86</v>
      </c>
      <c r="E9" s="196">
        <f>+(A9*0.001)*(DANE!C76+DANE!I76+DANE!O76)+DANE!E76</f>
        <v>11.86</v>
      </c>
      <c r="F9" s="196">
        <f>+(A9*0.001)*(DANE!C76+DANE!Q76)+DANE!E76</f>
        <v>11.86</v>
      </c>
      <c r="G9" s="196">
        <f>+(A9*0.001)*(DANE!C76+DANE!I76+DANE!Q76)+DANE!E76</f>
        <v>11.86</v>
      </c>
      <c r="I9" s="175">
        <f>Vypocet_ceny!H3</f>
        <v>0</v>
      </c>
      <c r="J9" s="196">
        <f>+(I9*0.001)*(DANE!C76+DANE!M76)+DANE!G76</f>
        <v>26.63</v>
      </c>
      <c r="K9" s="196">
        <f>+(I9*0.001)*(DANE!C76+DANE!O76)+DANE!G76</f>
        <v>26.63</v>
      </c>
      <c r="L9" s="196">
        <f>+(I9*0.001)*(DANE!C76+DANE!I76+DANE!M76)+DANE!G76</f>
        <v>26.63</v>
      </c>
      <c r="M9" s="196">
        <f>+(I9*0.001)*(DANE!C76+DANE!I76+DANE!O76)+DANE!G76</f>
        <v>26.63</v>
      </c>
      <c r="N9" s="290">
        <f>+(I9*0.001)*(DANE!C76+DANE!Q76)+DANE!G76</f>
        <v>26.63</v>
      </c>
      <c r="O9" s="290"/>
      <c r="P9" s="291">
        <f>+(I9*0.001)*(DANE!C76+DANE!I76+DANE!Q76)+DANE!G76</f>
        <v>26.63</v>
      </c>
      <c r="Q9" s="291"/>
      <c r="S9" s="176"/>
    </row>
    <row r="10" spans="1:19" ht="15">
      <c r="A10" s="177">
        <f>Vypocet_ceny!H4</f>
        <v>0</v>
      </c>
      <c r="B10" s="196">
        <f>+(A10*0.001)*(DANE!C77+DANE!M77)+DANE!E77</f>
        <v>11.86</v>
      </c>
      <c r="C10" s="196">
        <f>+(A10*0.001)*(DANE!C77+DANE!O77)+DANE!E77</f>
        <v>11.86</v>
      </c>
      <c r="D10" s="196">
        <f>+(A10*0.001)*(DANE!C77+DANE!I77+DANE!M77)+DANE!E77</f>
        <v>11.86</v>
      </c>
      <c r="E10" s="196">
        <f>+(A10*0.001)*(DANE!C77+DANE!I77+DANE!O77)+DANE!E77</f>
        <v>11.86</v>
      </c>
      <c r="F10" s="196">
        <f>+(A10*0.001)*(DANE!C77+DANE!Q77)+DANE!E77</f>
        <v>11.86</v>
      </c>
      <c r="G10" s="196">
        <f>+(A10*0.001)*(DANE!C77+DANE!I77+DANE!Q77)+DANE!E77</f>
        <v>11.86</v>
      </c>
      <c r="I10" s="177">
        <f>Vypocet_ceny!H4</f>
        <v>0</v>
      </c>
      <c r="J10" s="196">
        <f>+(I10*0.001)*(DANE!C77+DANE!M77)+DANE!G77</f>
        <v>26.63</v>
      </c>
      <c r="K10" s="196">
        <f>+(I10*0.001)*(DANE!C77+DANE!O77)+DANE!G77</f>
        <v>26.63</v>
      </c>
      <c r="L10" s="196">
        <f>+(I10*0.001)*(DANE!C77+DANE!I77+DANE!M77)+DANE!G77</f>
        <v>26.63</v>
      </c>
      <c r="M10" s="196">
        <f>+(I10*0.001)*(DANE!C77+DANE!I77+DANE!O77)+DANE!G77</f>
        <v>26.63</v>
      </c>
      <c r="N10" s="290">
        <f>+(I10*0.001)*(DANE!C77+DANE!Q77)+DANE!G77</f>
        <v>26.63</v>
      </c>
      <c r="O10" s="290"/>
      <c r="P10" s="291">
        <f>+(I10*0.001)*(DANE!C77+DANE!I77+DANE!Q77)+DANE!G77</f>
        <v>26.63</v>
      </c>
      <c r="Q10" s="291"/>
    </row>
    <row r="11" spans="1:19" ht="15">
      <c r="A11" s="177">
        <f>Vypocet_ceny!H5</f>
        <v>0</v>
      </c>
      <c r="B11" s="196">
        <f>+(A11*0.001)*(DANE!C78+DANE!M78)+DANE!E78</f>
        <v>11.86</v>
      </c>
      <c r="C11" s="196">
        <f>+(A11*0.001)*(DANE!C78+DANE!O78)+DANE!E78</f>
        <v>11.86</v>
      </c>
      <c r="D11" s="196">
        <f>+(A11*0.001)*(DANE!C78+DANE!I78+DANE!M78)+DANE!E78</f>
        <v>11.86</v>
      </c>
      <c r="E11" s="196">
        <f>+(A11*0.001)*(DANE!C78+DANE!I78+DANE!O78)+DANE!E78</f>
        <v>11.86</v>
      </c>
      <c r="F11" s="196">
        <f>+(A11*0.001)*(DANE!C78+DANE!Q78)+DANE!E78</f>
        <v>11.86</v>
      </c>
      <c r="G11" s="196">
        <f>+(A11*0.001)*(DANE!C78+DANE!I78+DANE!Q78)+DANE!E78</f>
        <v>11.86</v>
      </c>
      <c r="I11" s="177">
        <f>Vypocet_ceny!H5</f>
        <v>0</v>
      </c>
      <c r="J11" s="196">
        <f>+(I11*0.001)*(DANE!C78+DANE!M78)+DANE!G78</f>
        <v>26.63</v>
      </c>
      <c r="K11" s="196">
        <f>+(I11*0.001)*(DANE!C78+DANE!O78)+DANE!G78</f>
        <v>26.63</v>
      </c>
      <c r="L11" s="196">
        <f>+(I11*0.001)*(DANE!C78+DANE!I78+DANE!M78)+DANE!G78</f>
        <v>26.63</v>
      </c>
      <c r="M11" s="196">
        <f>+(I11*0.001)*(DANE!C78+DANE!I78+DANE!O78)+DANE!G78</f>
        <v>26.63</v>
      </c>
      <c r="N11" s="290">
        <f>+(I11*0.001)*(DANE!C78+DANE!Q78)+DANE!G78</f>
        <v>26.63</v>
      </c>
      <c r="O11" s="290"/>
      <c r="P11" s="291">
        <f>+(I11*0.001)*(DANE!C78+DANE!I78+DANE!Q78)+DANE!G78</f>
        <v>26.63</v>
      </c>
      <c r="Q11" s="291"/>
    </row>
    <row r="12" spans="1:19" ht="15">
      <c r="A12" s="177">
        <f>Vypocet_ceny!H6</f>
        <v>0</v>
      </c>
      <c r="B12" s="196">
        <f>+(A12*0.001)*(DANE!C79+DANE!M79)+DANE!E79</f>
        <v>11.86</v>
      </c>
      <c r="C12" s="196">
        <f>+(A12*0.001)*(DANE!C79+DANE!O79)+DANE!E79</f>
        <v>11.86</v>
      </c>
      <c r="D12" s="196">
        <f>+(A12*0.001)*(DANE!C79+DANE!I79+DANE!M79)+DANE!E79</f>
        <v>11.86</v>
      </c>
      <c r="E12" s="196">
        <f>+(A12*0.001)*(DANE!C79+DANE!I79+DANE!O79)+DANE!E79</f>
        <v>11.86</v>
      </c>
      <c r="F12" s="196">
        <f>+(A12*0.001)*(DANE!C79+DANE!Q79)+DANE!E79</f>
        <v>11.86</v>
      </c>
      <c r="G12" s="196">
        <f>+(A12*0.001)*(DANE!C79+DANE!I79+DANE!Q79)+DANE!E79</f>
        <v>11.86</v>
      </c>
      <c r="I12" s="177">
        <f>Vypocet_ceny!H6</f>
        <v>0</v>
      </c>
      <c r="J12" s="196">
        <f>+(I12*0.001)*(DANE!C79+DANE!M79)+DANE!G79</f>
        <v>26.63</v>
      </c>
      <c r="K12" s="196">
        <f>+(I12*0.001)*(DANE!C79+DANE!O79)+DANE!G79</f>
        <v>26.63</v>
      </c>
      <c r="L12" s="196">
        <f>+(I12*0.001)*(DANE!C79+DANE!I79+DANE!M79)+DANE!G79</f>
        <v>26.63</v>
      </c>
      <c r="M12" s="196">
        <f>+(I12*0.001)*(DANE!C79+DANE!I79+DANE!O79)+DANE!G79</f>
        <v>26.63</v>
      </c>
      <c r="N12" s="290">
        <f>+(I12*0.001)*(DANE!C79+DANE!Q79)+DANE!G79</f>
        <v>26.63</v>
      </c>
      <c r="O12" s="290"/>
      <c r="P12" s="291">
        <f>+(I12*0.001)*(DANE!C79+DANE!I79+DANE!Q79)+DANE!G79</f>
        <v>26.63</v>
      </c>
      <c r="Q12" s="291"/>
    </row>
    <row r="13" spans="1:19" ht="15">
      <c r="A13" s="177">
        <f>Vypocet_ceny!H7</f>
        <v>0</v>
      </c>
      <c r="B13" s="196">
        <f>+(A13*0.001)*(DANE!C80+DANE!M80)+DANE!E80</f>
        <v>11.86</v>
      </c>
      <c r="C13" s="196">
        <f>+(A13*0.001)*(DANE!C80+DANE!O80)+DANE!E80</f>
        <v>11.86</v>
      </c>
      <c r="D13" s="196">
        <f>+(A13*0.001)*(DANE!C80+DANE!I80+DANE!M80)+DANE!E80</f>
        <v>11.86</v>
      </c>
      <c r="E13" s="196">
        <f>+(A13*0.001)*(DANE!C80+DANE!I80+DANE!O80)+DANE!E80</f>
        <v>11.86</v>
      </c>
      <c r="F13" s="196">
        <f>+(A13*0.001)*(DANE!C80+DANE!Q80)+DANE!E80</f>
        <v>11.86</v>
      </c>
      <c r="G13" s="196">
        <f>+(A13*0.001)*(DANE!C80+DANE!I80+DANE!Q80)+DANE!E80</f>
        <v>11.86</v>
      </c>
      <c r="I13" s="177">
        <f>Vypocet_ceny!H7</f>
        <v>0</v>
      </c>
      <c r="J13" s="196">
        <f>+(I13*0.001)*(DANE!C80+DANE!M80)+DANE!G80</f>
        <v>26.63</v>
      </c>
      <c r="K13" s="196">
        <f>+(I13*0.001)*(DANE!C80+DANE!O80)+DANE!G80</f>
        <v>26.63</v>
      </c>
      <c r="L13" s="196">
        <f>+(I13*0.001)*(DANE!C80+DANE!I80+DANE!M80)+DANE!G80</f>
        <v>26.63</v>
      </c>
      <c r="M13" s="196">
        <f>+(I13*0.001)*(DANE!C80+DANE!I80+DANE!O80)+DANE!G80</f>
        <v>26.63</v>
      </c>
      <c r="N13" s="290">
        <f>+(I13*0.001)*(DANE!C80+DANE!Q80)+DANE!G80</f>
        <v>26.63</v>
      </c>
      <c r="O13" s="290"/>
      <c r="P13" s="291">
        <f>+(I13*0.001)*(DANE!C80+DANE!I80+DANE!Q80)+DANE!G80</f>
        <v>26.63</v>
      </c>
      <c r="Q13" s="291"/>
    </row>
    <row r="14" spans="1:19" ht="15">
      <c r="A14" s="177">
        <f>Vypocet_ceny!H8</f>
        <v>0</v>
      </c>
      <c r="B14" s="196">
        <f>+(A14*0.001)*(DANE!C81+DANE!M81)+DANE!E81</f>
        <v>11.86</v>
      </c>
      <c r="C14" s="196">
        <f>+(A14*0.001)*(DANE!C81+DANE!O81)+DANE!E81</f>
        <v>11.86</v>
      </c>
      <c r="D14" s="196">
        <f>+(A14*0.001)*(DANE!C81+DANE!I81+DANE!M81)+DANE!E81</f>
        <v>11.86</v>
      </c>
      <c r="E14" s="196">
        <f>+(A14*0.001)*(DANE!C81+DANE!I81+DANE!O81)+DANE!E81</f>
        <v>11.86</v>
      </c>
      <c r="F14" s="196">
        <f>+(A14*0.001)*(DANE!C81+DANE!Q81)+DANE!E81</f>
        <v>11.86</v>
      </c>
      <c r="G14" s="196">
        <f>+(A14*0.001)*(DANE!C81+DANE!I81+DANE!Q81)+DANE!E81</f>
        <v>11.86</v>
      </c>
      <c r="I14" s="177">
        <f>Vypocet_ceny!H8</f>
        <v>0</v>
      </c>
      <c r="J14" s="196">
        <f>+(I14*0.001)*(DANE!C81+DANE!M81)+DANE!G81</f>
        <v>26.63</v>
      </c>
      <c r="K14" s="196">
        <f>+(I14*0.001)*(DANE!C81+DANE!O81)+DANE!G81</f>
        <v>26.63</v>
      </c>
      <c r="L14" s="196">
        <f>+(I14*0.001)*(DANE!C81+DANE!I81+DANE!M81)+DANE!G81</f>
        <v>26.63</v>
      </c>
      <c r="M14" s="196">
        <f>+(I14*0.001)*(DANE!C81+DANE!I81+DANE!O81)+DANE!G81</f>
        <v>26.63</v>
      </c>
      <c r="N14" s="290">
        <f>+(I14*0.001)*(DANE!C81+DANE!Q81)+DANE!G81</f>
        <v>26.63</v>
      </c>
      <c r="O14" s="290"/>
      <c r="P14" s="291">
        <f>+(I14*0.001)*(DANE!C81+DANE!I81+DANE!Q81)+DANE!G81</f>
        <v>26.63</v>
      </c>
      <c r="Q14" s="291"/>
    </row>
    <row r="15" spans="1:19" ht="15">
      <c r="A15" s="177">
        <f>Vypocet_ceny!H9</f>
        <v>0</v>
      </c>
      <c r="B15" s="196">
        <f>+(A15*0.001)*(DANE!C82+DANE!M82)+DANE!E82</f>
        <v>11.86</v>
      </c>
      <c r="C15" s="196">
        <f>+(A15*0.001)*(DANE!C82+DANE!O82)+DANE!E82</f>
        <v>11.86</v>
      </c>
      <c r="D15" s="196">
        <f>+(A15*0.001)*(DANE!C82+DANE!I82+DANE!M82)+DANE!E82</f>
        <v>11.86</v>
      </c>
      <c r="E15" s="196">
        <f>+(A15*0.001)*(DANE!C82+DANE!I82+DANE!O82)+DANE!E82</f>
        <v>11.86</v>
      </c>
      <c r="F15" s="196">
        <f>+(A15*0.001)*(DANE!C82+DANE!Q82)+DANE!E82</f>
        <v>11.86</v>
      </c>
      <c r="G15" s="196">
        <f>+(A15*0.001)*(DANE!C82+DANE!I82+DANE!Q82)+DANE!E82</f>
        <v>11.86</v>
      </c>
      <c r="I15" s="177">
        <f>Vypocet_ceny!H9</f>
        <v>0</v>
      </c>
      <c r="J15" s="196">
        <f>+(I15*0.001)*(DANE!C82+DANE!M82)+DANE!G82</f>
        <v>26.63</v>
      </c>
      <c r="K15" s="196">
        <f>+(I15*0.001)*(DANE!C82+DANE!O82)+DANE!G82</f>
        <v>26.63</v>
      </c>
      <c r="L15" s="196">
        <f>+(I15*0.001)*(DANE!C82+DANE!I82+DANE!M82)+DANE!G82</f>
        <v>26.63</v>
      </c>
      <c r="M15" s="196">
        <f>+(I15*0.001)*(DANE!C82+DANE!I82+DANE!O82)+DANE!G82</f>
        <v>26.63</v>
      </c>
      <c r="N15" s="290">
        <f>+(I15*0.001)*(DANE!C82+DANE!Q82)+DANE!G82</f>
        <v>26.63</v>
      </c>
      <c r="O15" s="290"/>
      <c r="P15" s="291">
        <f>+(I15*0.001)*(DANE!C82+DANE!I82+DANE!Q82)+DANE!G82</f>
        <v>26.63</v>
      </c>
      <c r="Q15" s="291"/>
    </row>
    <row r="16" spans="1:19" ht="15">
      <c r="A16" s="177">
        <f>Vypocet_ceny!H10</f>
        <v>0</v>
      </c>
      <c r="B16" s="196">
        <f>+(A16*0.001)*(DANE!C83+DANE!M83)+DANE!E83</f>
        <v>11.86</v>
      </c>
      <c r="C16" s="196">
        <f>+(A16*0.001)*(DANE!C83+DANE!O83)+DANE!E83</f>
        <v>11.86</v>
      </c>
      <c r="D16" s="196">
        <f>+(A16*0.001)*(DANE!C83+DANE!I83+DANE!M83)+DANE!E83</f>
        <v>11.86</v>
      </c>
      <c r="E16" s="196">
        <f>+(A16*0.001)*(DANE!C83+DANE!I83+DANE!O83)+DANE!E83</f>
        <v>11.86</v>
      </c>
      <c r="F16" s="196">
        <f>+(A16*0.001)*(DANE!C83+DANE!Q83)+DANE!E83</f>
        <v>11.86</v>
      </c>
      <c r="G16" s="196">
        <f>+(A16*0.001)*(DANE!C83+DANE!I83+DANE!Q83)+DANE!E83</f>
        <v>11.86</v>
      </c>
      <c r="I16" s="177">
        <f>Vypocet_ceny!H10</f>
        <v>0</v>
      </c>
      <c r="J16" s="196">
        <f>+(I16*0.001)*(DANE!C83+DANE!M83)+DANE!G83</f>
        <v>26.63</v>
      </c>
      <c r="K16" s="196">
        <f>+(I16*0.001)*(DANE!C83+DANE!O83)+DANE!G83</f>
        <v>26.63</v>
      </c>
      <c r="L16" s="196">
        <f>+(I16*0.001)*(DANE!C83+DANE!I83+DANE!M83)+DANE!G83</f>
        <v>26.63</v>
      </c>
      <c r="M16" s="196">
        <f>+(I16*0.001)*(DANE!C83+DANE!I83+DANE!O83)+DANE!G83</f>
        <v>26.63</v>
      </c>
      <c r="N16" s="290">
        <f>+(I16*0.001)*(DANE!C83+DANE!Q83)+DANE!G83</f>
        <v>26.63</v>
      </c>
      <c r="O16" s="290"/>
      <c r="P16" s="291">
        <f>+(I16*0.001)*(DANE!C83+DANE!I83+DANE!Q83)+DANE!G83</f>
        <v>26.63</v>
      </c>
      <c r="Q16" s="291"/>
    </row>
    <row r="18" spans="1:8">
      <c r="A18" s="178" t="s">
        <v>1452</v>
      </c>
      <c r="B18" s="182"/>
      <c r="C18" s="182"/>
      <c r="D18" s="182"/>
      <c r="E18" s="182"/>
      <c r="F18" s="182"/>
      <c r="G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1462</v>
      </c>
      <c r="B21" s="182"/>
      <c r="C21" s="182"/>
      <c r="D21" s="182"/>
      <c r="E21" s="182"/>
      <c r="F21" s="182"/>
      <c r="G21" s="182"/>
    </row>
    <row r="22" spans="1:8">
      <c r="A22" s="179" t="s">
        <v>1463</v>
      </c>
      <c r="B22" s="182"/>
      <c r="C22" s="182"/>
      <c r="D22" s="182"/>
      <c r="E22" s="182"/>
      <c r="F22" s="182"/>
      <c r="G22" s="182"/>
    </row>
    <row r="23" spans="1:8">
      <c r="A23" s="179" t="s">
        <v>1467</v>
      </c>
      <c r="B23" s="182"/>
      <c r="C23" s="182"/>
      <c r="D23" s="182"/>
      <c r="E23" s="182"/>
      <c r="F23" s="182"/>
      <c r="G23" s="182"/>
    </row>
    <row r="24" spans="1:8">
      <c r="A24" s="182" t="s">
        <v>1468</v>
      </c>
    </row>
    <row r="25" spans="1:8">
      <c r="A25" s="180" t="s">
        <v>1458</v>
      </c>
    </row>
  </sheetData>
  <mergeCells count="23">
    <mergeCell ref="B6:G6"/>
    <mergeCell ref="J6:Q6"/>
    <mergeCell ref="N7:O7"/>
    <mergeCell ref="P7:Q7"/>
    <mergeCell ref="N8:O8"/>
    <mergeCell ref="P8:Q8"/>
    <mergeCell ref="N9:O9"/>
    <mergeCell ref="P9:Q9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N15:O15"/>
    <mergeCell ref="P15:Q15"/>
    <mergeCell ref="N16:O16"/>
    <mergeCell ref="P16:Q16"/>
    <mergeCell ref="A20:H20"/>
  </mergeCells>
  <pageMargins left="0.25" right="0.25" top="0.75" bottom="0.75" header="0.51180555555555551" footer="0.3"/>
  <pageSetup paperSize="9" scale="70" firstPageNumber="0" orientation="portrait" horizontalDpi="300" verticalDpi="300"/>
  <headerFooter alignWithMargins="0">
    <oddFooter>&amp;C&amp;F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06C3-746D-4DEB-BD0C-A8B00E0BAD5E}">
  <sheetPr codeName="List7"/>
  <dimension ref="A2:Q23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9" width="9.85546875" style="167" customWidth="1"/>
    <col min="10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265" width="9.85546875" style="167" customWidth="1"/>
    <col min="266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521" width="9.85546875" style="167" customWidth="1"/>
    <col min="522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777" width="9.85546875" style="167" customWidth="1"/>
    <col min="778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033" width="9.85546875" style="167" customWidth="1"/>
    <col min="1034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289" width="9.85546875" style="167" customWidth="1"/>
    <col min="1290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545" width="9.85546875" style="167" customWidth="1"/>
    <col min="1546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1801" width="9.85546875" style="167" customWidth="1"/>
    <col min="1802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057" width="9.85546875" style="167" customWidth="1"/>
    <col min="2058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313" width="9.85546875" style="167" customWidth="1"/>
    <col min="2314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569" width="9.85546875" style="167" customWidth="1"/>
    <col min="2570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2825" width="9.85546875" style="167" customWidth="1"/>
    <col min="2826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081" width="9.85546875" style="167" customWidth="1"/>
    <col min="3082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337" width="9.85546875" style="167" customWidth="1"/>
    <col min="3338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593" width="9.85546875" style="167" customWidth="1"/>
    <col min="3594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3849" width="9.85546875" style="167" customWidth="1"/>
    <col min="3850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105" width="9.85546875" style="167" customWidth="1"/>
    <col min="4106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361" width="9.85546875" style="167" customWidth="1"/>
    <col min="4362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617" width="9.85546875" style="167" customWidth="1"/>
    <col min="4618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4873" width="9.85546875" style="167" customWidth="1"/>
    <col min="4874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129" width="9.85546875" style="167" customWidth="1"/>
    <col min="5130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385" width="9.85546875" style="167" customWidth="1"/>
    <col min="5386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641" width="9.85546875" style="167" customWidth="1"/>
    <col min="5642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5897" width="9.85546875" style="167" customWidth="1"/>
    <col min="5898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153" width="9.85546875" style="167" customWidth="1"/>
    <col min="6154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409" width="9.85546875" style="167" customWidth="1"/>
    <col min="6410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665" width="9.85546875" style="167" customWidth="1"/>
    <col min="6666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6921" width="9.85546875" style="167" customWidth="1"/>
    <col min="6922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177" width="9.85546875" style="167" customWidth="1"/>
    <col min="7178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433" width="9.85546875" style="167" customWidth="1"/>
    <col min="7434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689" width="9.85546875" style="167" customWidth="1"/>
    <col min="7690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7945" width="9.85546875" style="167" customWidth="1"/>
    <col min="7946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201" width="9.85546875" style="167" customWidth="1"/>
    <col min="8202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457" width="9.85546875" style="167" customWidth="1"/>
    <col min="8458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713" width="9.85546875" style="167" customWidth="1"/>
    <col min="8714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8969" width="9.85546875" style="167" customWidth="1"/>
    <col min="8970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225" width="9.85546875" style="167" customWidth="1"/>
    <col min="9226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481" width="9.85546875" style="167" customWidth="1"/>
    <col min="9482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737" width="9.85546875" style="167" customWidth="1"/>
    <col min="9738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9993" width="9.85546875" style="167" customWidth="1"/>
    <col min="9994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249" width="9.85546875" style="167" customWidth="1"/>
    <col min="10250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505" width="9.85546875" style="167" customWidth="1"/>
    <col min="10506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0761" width="9.85546875" style="167" customWidth="1"/>
    <col min="10762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017" width="9.85546875" style="167" customWidth="1"/>
    <col min="11018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273" width="9.85546875" style="167" customWidth="1"/>
    <col min="11274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529" width="9.85546875" style="167" customWidth="1"/>
    <col min="11530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1785" width="9.85546875" style="167" customWidth="1"/>
    <col min="11786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041" width="9.85546875" style="167" customWidth="1"/>
    <col min="12042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297" width="9.85546875" style="167" customWidth="1"/>
    <col min="12298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553" width="9.85546875" style="167" customWidth="1"/>
    <col min="12554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2809" width="9.85546875" style="167" customWidth="1"/>
    <col min="12810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065" width="9.85546875" style="167" customWidth="1"/>
    <col min="13066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321" width="9.85546875" style="167" customWidth="1"/>
    <col min="13322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577" width="9.85546875" style="167" customWidth="1"/>
    <col min="13578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3833" width="9.85546875" style="167" customWidth="1"/>
    <col min="13834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089" width="9.85546875" style="167" customWidth="1"/>
    <col min="14090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345" width="9.85546875" style="167" customWidth="1"/>
    <col min="14346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601" width="9.85546875" style="167" customWidth="1"/>
    <col min="14602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4857" width="9.85546875" style="167" customWidth="1"/>
    <col min="14858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113" width="9.85546875" style="167" customWidth="1"/>
    <col min="15114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369" width="9.85546875" style="167" customWidth="1"/>
    <col min="15370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625" width="9.85546875" style="167" customWidth="1"/>
    <col min="15626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5881" width="9.85546875" style="167" customWidth="1"/>
    <col min="15882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137" width="9.85546875" style="167" customWidth="1"/>
    <col min="16138" max="16384" width="11.7109375" style="167"/>
  </cols>
  <sheetData>
    <row r="2" spans="1:17">
      <c r="M2" s="168" t="s">
        <v>1445</v>
      </c>
      <c r="N2" s="168"/>
      <c r="O2" s="168"/>
    </row>
    <row r="4" spans="1:17" ht="50.25" customHeight="1">
      <c r="D4" s="167" t="s">
        <v>1446</v>
      </c>
    </row>
    <row r="5" spans="1:17" ht="24.75" customHeight="1"/>
    <row r="6" spans="1:17" ht="15" customHeight="1" thickBot="1">
      <c r="A6" s="169" t="s">
        <v>1330</v>
      </c>
      <c r="B6" s="284" t="s">
        <v>1448</v>
      </c>
      <c r="C6" s="284"/>
      <c r="D6" s="284"/>
      <c r="E6" s="284"/>
      <c r="F6" s="284"/>
      <c r="G6" s="284"/>
      <c r="I6" s="169" t="s">
        <v>1330</v>
      </c>
      <c r="J6" s="284" t="s">
        <v>1469</v>
      </c>
      <c r="K6" s="284"/>
      <c r="L6" s="284"/>
      <c r="M6" s="284"/>
      <c r="N6" s="284"/>
      <c r="O6" s="284"/>
    </row>
    <row r="7" spans="1:17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  <c r="I7" s="170" t="s">
        <v>1450</v>
      </c>
      <c r="J7" s="171" t="s">
        <v>1341</v>
      </c>
      <c r="K7" s="171" t="s">
        <v>1442</v>
      </c>
      <c r="L7" s="171" t="s">
        <v>1443</v>
      </c>
      <c r="M7" s="171" t="s">
        <v>1442</v>
      </c>
      <c r="N7" s="171" t="s">
        <v>1398</v>
      </c>
      <c r="O7" s="171" t="s">
        <v>1398</v>
      </c>
    </row>
    <row r="8" spans="1:17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  <c r="I8" s="172" t="s">
        <v>1451</v>
      </c>
      <c r="J8" s="173"/>
      <c r="K8" s="173"/>
      <c r="L8" s="174" t="s">
        <v>1470</v>
      </c>
      <c r="M8" s="174" t="s">
        <v>1470</v>
      </c>
      <c r="N8" s="174"/>
      <c r="O8" s="174" t="s">
        <v>1444</v>
      </c>
    </row>
    <row r="9" spans="1:17" ht="15">
      <c r="A9" s="175">
        <f>Vypocet_ceny!H3</f>
        <v>0</v>
      </c>
      <c r="B9" s="196">
        <f>+(A9*0.001)*(DANE!C84+DANE!M84)+DANE!E84</f>
        <v>11.86</v>
      </c>
      <c r="C9" s="196">
        <f>+(A9*0.001)*(DANE!C84+DANE!O84)+DANE!E84</f>
        <v>11.86</v>
      </c>
      <c r="D9" s="196">
        <f>+(A9*0.001)*(DANE!C84+DANE!K84+DANE!M84)+DANE!E84</f>
        <v>11.86</v>
      </c>
      <c r="E9" s="196">
        <f>+(A9*0.001)*(DANE!C84+DANE!K84+DANE!O84)+DANE!E84</f>
        <v>11.86</v>
      </c>
      <c r="F9" s="196">
        <f>+(A9*0.001)*(DANE!C84+DANE!Q84)+DANE!E84</f>
        <v>11.86</v>
      </c>
      <c r="G9" s="196">
        <f>+(A9*0.001)*(DANE!C84+DANE!K84+DANE!Q84)+DANE!E84</f>
        <v>11.86</v>
      </c>
      <c r="I9" s="175">
        <f>Vypocet_ceny!H3</f>
        <v>0</v>
      </c>
      <c r="J9" s="196">
        <f>+(I9*0.001)*(DANE!C84+DANE!M84)+DANE!G84</f>
        <v>29.11</v>
      </c>
      <c r="K9" s="196">
        <f>+(I9*0.001)*(DANE!C84+DANE!O84)+DANE!G84</f>
        <v>29.11</v>
      </c>
      <c r="L9" s="196">
        <f>+(I9*0.001)*(DANE!C84+DANE!K84+DANE!M84)+DANE!G84</f>
        <v>29.11</v>
      </c>
      <c r="M9" s="196">
        <f>+(I9*0.001)*(DANE!C84+DANE!K84+DANE!O84)+DANE!G84</f>
        <v>29.11</v>
      </c>
      <c r="N9" s="196">
        <f>+(I9*0.001)*(DANE!C84+DANE!Q84)+DANE!G84</f>
        <v>29.11</v>
      </c>
      <c r="O9" s="196">
        <f>+(I9*0.001)*(DANE!C84+DANE!K84+DANE!Q84)+DANE!G84</f>
        <v>29.11</v>
      </c>
      <c r="Q9" s="176"/>
    </row>
    <row r="10" spans="1:17" ht="15">
      <c r="A10" s="177">
        <f>Vypocet_ceny!H4</f>
        <v>0</v>
      </c>
      <c r="B10" s="196">
        <f>+(A10*0.001)*(DANE!C85+DANE!M85)+DANE!E85</f>
        <v>11.86</v>
      </c>
      <c r="C10" s="196">
        <f>+(A10*0.001)*(DANE!C85+DANE!O85)+DANE!E85</f>
        <v>11.86</v>
      </c>
      <c r="D10" s="196">
        <f>+(A10*0.001)*(DANE!C85+DANE!K85+DANE!M85)+DANE!E85</f>
        <v>11.86</v>
      </c>
      <c r="E10" s="196">
        <f>+(A10*0.001)*(DANE!C85+DANE!K85+DANE!O85)+DANE!E85</f>
        <v>11.86</v>
      </c>
      <c r="F10" s="196">
        <f>+(A10*0.001)*(DANE!C85+DANE!Q85)+DANE!E85</f>
        <v>11.86</v>
      </c>
      <c r="G10" s="196">
        <f>+(A10*0.001)*(DANE!C85+DANE!K85+DANE!Q85)+DANE!E85</f>
        <v>11.86</v>
      </c>
      <c r="I10" s="177">
        <f>Vypocet_ceny!H4</f>
        <v>0</v>
      </c>
      <c r="J10" s="196">
        <f>+(I10*0.001)*(DANE!C85+DANE!M85)+DANE!G85</f>
        <v>29.11</v>
      </c>
      <c r="K10" s="196">
        <f>+(I10*0.001)*(DANE!C85+DANE!O85)+DANE!G85</f>
        <v>29.11</v>
      </c>
      <c r="L10" s="196">
        <f>+(I10*0.001)*(DANE!C85+DANE!K85+DANE!M85)+DANE!G85</f>
        <v>29.11</v>
      </c>
      <c r="M10" s="196">
        <f>+(I10*0.001)*(DANE!C85+DANE!K85+DANE!O85)+DANE!G85</f>
        <v>29.11</v>
      </c>
      <c r="N10" s="196">
        <f>+(I10*0.001)*(DANE!C85+DANE!Q85)+DANE!G85</f>
        <v>29.11</v>
      </c>
      <c r="O10" s="196">
        <f>+(I10*0.001)*(DANE!C85+DANE!K85+DANE!Q85)+DANE!G85</f>
        <v>29.11</v>
      </c>
    </row>
    <row r="11" spans="1:17" ht="15">
      <c r="A11" s="177">
        <f>Vypocet_ceny!H5</f>
        <v>0</v>
      </c>
      <c r="B11" s="196">
        <f>+(A11*0.001)*(DANE!C86+DANE!M86)+DANE!E86</f>
        <v>11.86</v>
      </c>
      <c r="C11" s="196">
        <f>+(A11*0.001)*(DANE!C86+DANE!O86)+DANE!E86</f>
        <v>11.86</v>
      </c>
      <c r="D11" s="196">
        <f>+(A11*0.001)*(DANE!C86+DANE!K86+DANE!M86)+DANE!E86</f>
        <v>11.86</v>
      </c>
      <c r="E11" s="196">
        <f>+(A11*0.001)*(DANE!C86+DANE!K86+DANE!O86)+DANE!E86</f>
        <v>11.86</v>
      </c>
      <c r="F11" s="196">
        <f>+(A11*0.001)*(DANE!C86+DANE!Q86)+DANE!E86</f>
        <v>11.86</v>
      </c>
      <c r="G11" s="196">
        <f>+(A11*0.001)*(DANE!C86+DANE!K86+DANE!Q86)+DANE!E86</f>
        <v>11.86</v>
      </c>
      <c r="I11" s="177">
        <f>Vypocet_ceny!H5</f>
        <v>0</v>
      </c>
      <c r="J11" s="196">
        <f>+(I11*0.001)*(DANE!C86+DANE!M86)+DANE!G86</f>
        <v>29.11</v>
      </c>
      <c r="K11" s="196">
        <f>+(I11*0.001)*(DANE!C86+DANE!O86)+DANE!G86</f>
        <v>29.11</v>
      </c>
      <c r="L11" s="196">
        <f>+(I11*0.001)*(DANE!C86+DANE!K86+DANE!M86)+DANE!G86</f>
        <v>29.11</v>
      </c>
      <c r="M11" s="196">
        <f>+(I11*0.001)*(DANE!C86+DANE!K86+DANE!O86)+DANE!G86</f>
        <v>29.11</v>
      </c>
      <c r="N11" s="196">
        <f>+(I11*0.001)*(DANE!C86+DANE!Q86)+DANE!G86</f>
        <v>29.11</v>
      </c>
      <c r="O11" s="196">
        <f>+(I11*0.001)*(DANE!C86+DANE!K86+DANE!Q86)+DANE!G86</f>
        <v>29.11</v>
      </c>
    </row>
    <row r="12" spans="1:17" ht="15">
      <c r="A12" s="177">
        <f>Vypocet_ceny!H6</f>
        <v>0</v>
      </c>
      <c r="B12" s="196">
        <f>+(A12*0.001)*(DANE!C87+DANE!M87)+DANE!E87</f>
        <v>11.86</v>
      </c>
      <c r="C12" s="196">
        <f>+(A12*0.001)*(DANE!C87+DANE!O87)+DANE!E87</f>
        <v>11.86</v>
      </c>
      <c r="D12" s="196">
        <f>+(A12*0.001)*(DANE!C87+DANE!K87+DANE!M87)+DANE!E87</f>
        <v>11.86</v>
      </c>
      <c r="E12" s="196">
        <f>+(A12*0.001)*(DANE!C87+DANE!K87+DANE!O87)+DANE!E87</f>
        <v>11.86</v>
      </c>
      <c r="F12" s="196">
        <f>+(A12*0.001)*(DANE!C87+DANE!Q87)+DANE!E87</f>
        <v>11.86</v>
      </c>
      <c r="G12" s="196">
        <f>+(A12*0.001)*(DANE!C87+DANE!K87+DANE!Q87)+DANE!E87</f>
        <v>11.86</v>
      </c>
      <c r="I12" s="177">
        <f>Vypocet_ceny!H6</f>
        <v>0</v>
      </c>
      <c r="J12" s="196">
        <f>+(I12*0.001)*(DANE!C87+DANE!M87)+DANE!G87</f>
        <v>29.11</v>
      </c>
      <c r="K12" s="196">
        <f>+(I12*0.001)*(DANE!C87+DANE!O87)+DANE!G87</f>
        <v>29.11</v>
      </c>
      <c r="L12" s="196">
        <f>+(I12*0.001)*(DANE!C87+DANE!K87+DANE!M87)+DANE!G87</f>
        <v>29.11</v>
      </c>
      <c r="M12" s="196">
        <f>+(I12*0.001)*(DANE!C87+DANE!K87+DANE!O87)+DANE!G87</f>
        <v>29.11</v>
      </c>
      <c r="N12" s="196">
        <f>+(I12*0.001)*(DANE!C87+DANE!Q87)+DANE!G87</f>
        <v>29.11</v>
      </c>
      <c r="O12" s="196">
        <f>+(I12*0.001)*(DANE!C87+DANE!K87+DANE!Q87)+DANE!G87</f>
        <v>29.11</v>
      </c>
    </row>
    <row r="13" spans="1:17" ht="15">
      <c r="A13" s="177">
        <f>Vypocet_ceny!H7</f>
        <v>0</v>
      </c>
      <c r="B13" s="196">
        <f>+(A13*0.001)*(DANE!C88+DANE!M88)+DANE!E88</f>
        <v>11.86</v>
      </c>
      <c r="C13" s="196">
        <f>+(A13*0.001)*(DANE!C88+DANE!O88)+DANE!E88</f>
        <v>11.86</v>
      </c>
      <c r="D13" s="196">
        <f>+(A13*0.001)*(DANE!C88+DANE!K88+DANE!M88)+DANE!E88</f>
        <v>11.86</v>
      </c>
      <c r="E13" s="196">
        <f>+(A13*0.001)*(DANE!C88+DANE!K88+DANE!O88)+DANE!E88</f>
        <v>11.86</v>
      </c>
      <c r="F13" s="196">
        <f>+(A13*0.001)*(DANE!C88+DANE!Q88)+DANE!E88</f>
        <v>11.86</v>
      </c>
      <c r="G13" s="196">
        <f>+(A13*0.001)*(DANE!C88+DANE!K88+DANE!Q88)+DANE!E88</f>
        <v>11.86</v>
      </c>
      <c r="I13" s="177">
        <f>Vypocet_ceny!H7</f>
        <v>0</v>
      </c>
      <c r="J13" s="196">
        <f>+(I13*0.001)*(DANE!C88+DANE!M88)+DANE!G88</f>
        <v>29.11</v>
      </c>
      <c r="K13" s="196">
        <f>+(I13*0.001)*(DANE!C88+DANE!O88)+DANE!G88</f>
        <v>29.11</v>
      </c>
      <c r="L13" s="196">
        <f>+(I13*0.001)*(DANE!C88+DANE!K88+DANE!M88)+DANE!G88</f>
        <v>29.11</v>
      </c>
      <c r="M13" s="196">
        <f>+(I13*0.001)*(DANE!C88+DANE!K88+DANE!O88)+DANE!G88</f>
        <v>29.11</v>
      </c>
      <c r="N13" s="196">
        <f>+(I13*0.001)*(DANE!C88+DANE!Q88)+DANE!G88</f>
        <v>29.11</v>
      </c>
      <c r="O13" s="196">
        <f>+(I13*0.001)*(DANE!C88+DANE!K88+DANE!Q88)+DANE!G88</f>
        <v>29.11</v>
      </c>
    </row>
    <row r="14" spans="1:17" ht="15">
      <c r="A14" s="177">
        <f>Vypocet_ceny!H8</f>
        <v>0</v>
      </c>
      <c r="B14" s="196">
        <f>+(A14*0.001)*(DANE!C89+DANE!M89)+DANE!E89</f>
        <v>11.86</v>
      </c>
      <c r="C14" s="196">
        <f>+(A14*0.001)*(DANE!C89+DANE!O89)+DANE!E89</f>
        <v>11.86</v>
      </c>
      <c r="D14" s="196">
        <f>+(A14*0.001)*(DANE!C89+DANE!K89+DANE!M89)+DANE!E89</f>
        <v>11.86</v>
      </c>
      <c r="E14" s="196">
        <f>+(A14*0.001)*(DANE!C89+DANE!K89+DANE!O89)+DANE!E89</f>
        <v>11.86</v>
      </c>
      <c r="F14" s="196">
        <f>+(A14*0.001)*(DANE!C89+DANE!Q89)+DANE!E89</f>
        <v>11.86</v>
      </c>
      <c r="G14" s="196">
        <f>+(A14*0.001)*(DANE!C89+DANE!K89+DANE!Q89)+DANE!E89</f>
        <v>11.86</v>
      </c>
      <c r="I14" s="177">
        <f>Vypocet_ceny!H8</f>
        <v>0</v>
      </c>
      <c r="J14" s="196">
        <f>+(I14*0.001)*(DANE!C89+DANE!M89)+DANE!G89</f>
        <v>29.11</v>
      </c>
      <c r="K14" s="196">
        <f>+(I14*0.001)*(DANE!C89+DANE!O89)+DANE!G89</f>
        <v>29.11</v>
      </c>
      <c r="L14" s="196">
        <f>+(I14*0.001)*(DANE!C89+DANE!K89+DANE!M89)+DANE!G89</f>
        <v>29.11</v>
      </c>
      <c r="M14" s="196">
        <f>+(I14*0.001)*(DANE!C89+DANE!K89+DANE!O89)+DANE!G89</f>
        <v>29.11</v>
      </c>
      <c r="N14" s="196">
        <f>+(I14*0.001)*(DANE!C89+DANE!Q89)+DANE!G89</f>
        <v>29.11</v>
      </c>
      <c r="O14" s="196">
        <f>+(I14*0.001)*(DANE!C89+DANE!K89+DANE!Q89)+DANE!G89</f>
        <v>29.11</v>
      </c>
    </row>
    <row r="15" spans="1:17" ht="15">
      <c r="A15" s="177">
        <f>Vypocet_ceny!H9</f>
        <v>0</v>
      </c>
      <c r="B15" s="196">
        <f>+(A15*0.001)*(DANE!C90+DANE!M90)+DANE!E90</f>
        <v>11.86</v>
      </c>
      <c r="C15" s="196">
        <f>+(A15*0.001)*(DANE!C90+DANE!O90)+DANE!E90</f>
        <v>11.86</v>
      </c>
      <c r="D15" s="196">
        <f>+(A15*0.001)*(DANE!C90+DANE!K90+DANE!M90)+DANE!E90</f>
        <v>11.86</v>
      </c>
      <c r="E15" s="196">
        <f>+(A15*0.001)*(DANE!C90+DANE!K90+DANE!O90)+DANE!E90</f>
        <v>11.86</v>
      </c>
      <c r="F15" s="196">
        <f>+(A15*0.001)*(DANE!C90+DANE!Q90)+DANE!E90</f>
        <v>11.86</v>
      </c>
      <c r="G15" s="196">
        <f>+(A15*0.001)*(DANE!C90+DANE!K90+DANE!Q90)+DANE!E90</f>
        <v>11.86</v>
      </c>
      <c r="I15" s="177">
        <f>Vypocet_ceny!H9</f>
        <v>0</v>
      </c>
      <c r="J15" s="196">
        <f>+(I15*0.001)*(DANE!C90+DANE!M90)+DANE!G90</f>
        <v>29.11</v>
      </c>
      <c r="K15" s="196">
        <f>+(I15*0.001)*(DANE!C90+DANE!O90)+DANE!G90</f>
        <v>29.11</v>
      </c>
      <c r="L15" s="196">
        <f>+(I15*0.001)*(DANE!C90+DANE!K90+DANE!M90)+DANE!G90</f>
        <v>29.11</v>
      </c>
      <c r="M15" s="196">
        <f>+(I15*0.001)*(DANE!C90+DANE!K90+DANE!O90)+DANE!G90</f>
        <v>29.11</v>
      </c>
      <c r="N15" s="196">
        <f>+(I15*0.001)*(DANE!C90+DANE!Q90)+DANE!G90</f>
        <v>29.11</v>
      </c>
      <c r="O15" s="196">
        <f>+(I15*0.001)*(DANE!C90+DANE!K90+DANE!Q90)+DANE!G90</f>
        <v>29.11</v>
      </c>
    </row>
    <row r="16" spans="1:17" ht="15">
      <c r="A16" s="177">
        <f>Vypocet_ceny!H10</f>
        <v>0</v>
      </c>
      <c r="B16" s="196">
        <f>+(A16*0.001)*(DANE!C91+DANE!M91)+DANE!E91</f>
        <v>11.86</v>
      </c>
      <c r="C16" s="196">
        <f>+(A16*0.001)*(DANE!C91+DANE!O91)+DANE!E91</f>
        <v>11.86</v>
      </c>
      <c r="D16" s="196">
        <f>+(A16*0.001)*(DANE!C91+DANE!K91+DANE!M91)+DANE!E91</f>
        <v>11.86</v>
      </c>
      <c r="E16" s="196">
        <f>+(A16*0.001)*(DANE!C91+DANE!K91+DANE!O91)+DANE!E91</f>
        <v>11.86</v>
      </c>
      <c r="F16" s="196">
        <f>+(A16*0.001)*(DANE!C91+DANE!Q91)+DANE!E91</f>
        <v>11.86</v>
      </c>
      <c r="G16" s="196">
        <f>+(A16*0.001)*(DANE!C91+DANE!K91+DANE!Q91)+DANE!E91</f>
        <v>11.86</v>
      </c>
      <c r="I16" s="177">
        <f>Vypocet_ceny!H10</f>
        <v>0</v>
      </c>
      <c r="J16" s="196">
        <f>+(I16*0.001)*(DANE!C91+DANE!M91)+DANE!G91</f>
        <v>29.11</v>
      </c>
      <c r="K16" s="196">
        <f>+(I16*0.001)*(DANE!C91+DANE!O91)+DANE!G91</f>
        <v>29.11</v>
      </c>
      <c r="L16" s="196">
        <f>+(I16*0.001)*(DANE!C91+DANE!K91+DANE!M91)+DANE!G91</f>
        <v>29.11</v>
      </c>
      <c r="M16" s="196">
        <f>+(I16*0.001)*(DANE!C91+DANE!K91+DANE!O91)+DANE!G91</f>
        <v>29.11</v>
      </c>
      <c r="N16" s="196">
        <f>+(I16*0.001)*(DANE!C91+DANE!Q91)+DANE!G91</f>
        <v>29.11</v>
      </c>
      <c r="O16" s="196">
        <f>+(I16*0.001)*(DANE!C91+DANE!K91+DANE!Q91)+DANE!G91</f>
        <v>29.11</v>
      </c>
    </row>
    <row r="18" spans="1:8">
      <c r="A18" s="178" t="s">
        <v>1452</v>
      </c>
      <c r="B18" s="181"/>
      <c r="C18" s="181"/>
      <c r="D18" s="181"/>
    </row>
    <row r="19" spans="1:8">
      <c r="A19" s="178" t="s">
        <v>1453</v>
      </c>
      <c r="B19" s="181"/>
      <c r="C19" s="181"/>
      <c r="D19" s="181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79" t="s">
        <v>1471</v>
      </c>
      <c r="B21" s="181"/>
      <c r="C21" s="181"/>
      <c r="D21" s="181"/>
    </row>
    <row r="22" spans="1:8">
      <c r="A22" s="179" t="s">
        <v>1472</v>
      </c>
    </row>
    <row r="23" spans="1:8">
      <c r="A23" s="180" t="s">
        <v>1458</v>
      </c>
    </row>
  </sheetData>
  <mergeCells count="3">
    <mergeCell ref="B6:G6"/>
    <mergeCell ref="J6:O6"/>
    <mergeCell ref="A20:H20"/>
  </mergeCells>
  <pageMargins left="0.7" right="0.7" top="0.75" bottom="0.75" header="0.3" footer="0.3"/>
  <pageSetup paperSize="9" scale="64" firstPageNumber="0" orientation="portrait" horizontalDpi="300" verticalDpi="300"/>
  <headerFooter alignWithMargins="0">
    <oddHeader>&amp;L&amp;10     32-640 Zator, Władysława Grabskiego 10    &amp;U &amp;11email: biuro@cordia.pl&amp;U     &amp;10tel. 33 875 43 17     &amp;"Arial,Pogrubiony"&amp;11www.cordia.pl</oddHeader>
    <oddFooter>&amp;C&amp;F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C672-F448-4BAB-8686-111A4F42D980}">
  <sheetPr codeName="List8"/>
  <dimension ref="A2:M21"/>
  <sheetViews>
    <sheetView zoomScaleSheetLayoutView="140" workbookViewId="0">
      <selection activeCell="D9" sqref="D9"/>
    </sheetView>
  </sheetViews>
  <sheetFormatPr defaultColWidth="11.7109375" defaultRowHeight="14.25"/>
  <cols>
    <col min="1" max="1" width="12.42578125" style="167" customWidth="1"/>
    <col min="2" max="2" width="11.7109375" style="167" customWidth="1"/>
    <col min="3" max="5" width="11.7109375" style="167"/>
    <col min="6" max="8" width="12.7109375" style="167" customWidth="1"/>
    <col min="9" max="256" width="11.7109375" style="167"/>
    <col min="257" max="257" width="12.42578125" style="167" customWidth="1"/>
    <col min="258" max="258" width="11.7109375" style="167" customWidth="1"/>
    <col min="259" max="261" width="11.7109375" style="167"/>
    <col min="262" max="264" width="12.7109375" style="167" customWidth="1"/>
    <col min="265" max="512" width="11.7109375" style="167"/>
    <col min="513" max="513" width="12.42578125" style="167" customWidth="1"/>
    <col min="514" max="514" width="11.7109375" style="167" customWidth="1"/>
    <col min="515" max="517" width="11.7109375" style="167"/>
    <col min="518" max="520" width="12.7109375" style="167" customWidth="1"/>
    <col min="521" max="768" width="11.7109375" style="167"/>
    <col min="769" max="769" width="12.42578125" style="167" customWidth="1"/>
    <col min="770" max="770" width="11.7109375" style="167" customWidth="1"/>
    <col min="771" max="773" width="11.7109375" style="167"/>
    <col min="774" max="776" width="12.7109375" style="167" customWidth="1"/>
    <col min="777" max="1024" width="11.7109375" style="167"/>
    <col min="1025" max="1025" width="12.42578125" style="167" customWidth="1"/>
    <col min="1026" max="1026" width="11.7109375" style="167" customWidth="1"/>
    <col min="1027" max="1029" width="11.7109375" style="167"/>
    <col min="1030" max="1032" width="12.7109375" style="167" customWidth="1"/>
    <col min="1033" max="1280" width="11.7109375" style="167"/>
    <col min="1281" max="1281" width="12.42578125" style="167" customWidth="1"/>
    <col min="1282" max="1282" width="11.7109375" style="167" customWidth="1"/>
    <col min="1283" max="1285" width="11.7109375" style="167"/>
    <col min="1286" max="1288" width="12.7109375" style="167" customWidth="1"/>
    <col min="1289" max="1536" width="11.7109375" style="167"/>
    <col min="1537" max="1537" width="12.42578125" style="167" customWidth="1"/>
    <col min="1538" max="1538" width="11.7109375" style="167" customWidth="1"/>
    <col min="1539" max="1541" width="11.7109375" style="167"/>
    <col min="1542" max="1544" width="12.7109375" style="167" customWidth="1"/>
    <col min="1545" max="1792" width="11.7109375" style="167"/>
    <col min="1793" max="1793" width="12.42578125" style="167" customWidth="1"/>
    <col min="1794" max="1794" width="11.7109375" style="167" customWidth="1"/>
    <col min="1795" max="1797" width="11.7109375" style="167"/>
    <col min="1798" max="1800" width="12.7109375" style="167" customWidth="1"/>
    <col min="1801" max="2048" width="11.7109375" style="167"/>
    <col min="2049" max="2049" width="12.42578125" style="167" customWidth="1"/>
    <col min="2050" max="2050" width="11.7109375" style="167" customWidth="1"/>
    <col min="2051" max="2053" width="11.7109375" style="167"/>
    <col min="2054" max="2056" width="12.7109375" style="167" customWidth="1"/>
    <col min="2057" max="2304" width="11.7109375" style="167"/>
    <col min="2305" max="2305" width="12.42578125" style="167" customWidth="1"/>
    <col min="2306" max="2306" width="11.7109375" style="167" customWidth="1"/>
    <col min="2307" max="2309" width="11.7109375" style="167"/>
    <col min="2310" max="2312" width="12.7109375" style="167" customWidth="1"/>
    <col min="2313" max="2560" width="11.7109375" style="167"/>
    <col min="2561" max="2561" width="12.42578125" style="167" customWidth="1"/>
    <col min="2562" max="2562" width="11.7109375" style="167" customWidth="1"/>
    <col min="2563" max="2565" width="11.7109375" style="167"/>
    <col min="2566" max="2568" width="12.7109375" style="167" customWidth="1"/>
    <col min="2569" max="2816" width="11.7109375" style="167"/>
    <col min="2817" max="2817" width="12.42578125" style="167" customWidth="1"/>
    <col min="2818" max="2818" width="11.7109375" style="167" customWidth="1"/>
    <col min="2819" max="2821" width="11.7109375" style="167"/>
    <col min="2822" max="2824" width="12.7109375" style="167" customWidth="1"/>
    <col min="2825" max="3072" width="11.7109375" style="167"/>
    <col min="3073" max="3073" width="12.42578125" style="167" customWidth="1"/>
    <col min="3074" max="3074" width="11.7109375" style="167" customWidth="1"/>
    <col min="3075" max="3077" width="11.7109375" style="167"/>
    <col min="3078" max="3080" width="12.7109375" style="167" customWidth="1"/>
    <col min="3081" max="3328" width="11.7109375" style="167"/>
    <col min="3329" max="3329" width="12.42578125" style="167" customWidth="1"/>
    <col min="3330" max="3330" width="11.7109375" style="167" customWidth="1"/>
    <col min="3331" max="3333" width="11.7109375" style="167"/>
    <col min="3334" max="3336" width="12.7109375" style="167" customWidth="1"/>
    <col min="3337" max="3584" width="11.7109375" style="167"/>
    <col min="3585" max="3585" width="12.42578125" style="167" customWidth="1"/>
    <col min="3586" max="3586" width="11.7109375" style="167" customWidth="1"/>
    <col min="3587" max="3589" width="11.7109375" style="167"/>
    <col min="3590" max="3592" width="12.7109375" style="167" customWidth="1"/>
    <col min="3593" max="3840" width="11.7109375" style="167"/>
    <col min="3841" max="3841" width="12.42578125" style="167" customWidth="1"/>
    <col min="3842" max="3842" width="11.7109375" style="167" customWidth="1"/>
    <col min="3843" max="3845" width="11.7109375" style="167"/>
    <col min="3846" max="3848" width="12.7109375" style="167" customWidth="1"/>
    <col min="3849" max="4096" width="11.7109375" style="167"/>
    <col min="4097" max="4097" width="12.42578125" style="167" customWidth="1"/>
    <col min="4098" max="4098" width="11.7109375" style="167" customWidth="1"/>
    <col min="4099" max="4101" width="11.7109375" style="167"/>
    <col min="4102" max="4104" width="12.7109375" style="167" customWidth="1"/>
    <col min="4105" max="4352" width="11.7109375" style="167"/>
    <col min="4353" max="4353" width="12.42578125" style="167" customWidth="1"/>
    <col min="4354" max="4354" width="11.7109375" style="167" customWidth="1"/>
    <col min="4355" max="4357" width="11.7109375" style="167"/>
    <col min="4358" max="4360" width="12.7109375" style="167" customWidth="1"/>
    <col min="4361" max="4608" width="11.7109375" style="167"/>
    <col min="4609" max="4609" width="12.42578125" style="167" customWidth="1"/>
    <col min="4610" max="4610" width="11.7109375" style="167" customWidth="1"/>
    <col min="4611" max="4613" width="11.7109375" style="167"/>
    <col min="4614" max="4616" width="12.7109375" style="167" customWidth="1"/>
    <col min="4617" max="4864" width="11.7109375" style="167"/>
    <col min="4865" max="4865" width="12.42578125" style="167" customWidth="1"/>
    <col min="4866" max="4866" width="11.7109375" style="167" customWidth="1"/>
    <col min="4867" max="4869" width="11.7109375" style="167"/>
    <col min="4870" max="4872" width="12.7109375" style="167" customWidth="1"/>
    <col min="4873" max="5120" width="11.7109375" style="167"/>
    <col min="5121" max="5121" width="12.42578125" style="167" customWidth="1"/>
    <col min="5122" max="5122" width="11.7109375" style="167" customWidth="1"/>
    <col min="5123" max="5125" width="11.7109375" style="167"/>
    <col min="5126" max="5128" width="12.7109375" style="167" customWidth="1"/>
    <col min="5129" max="5376" width="11.7109375" style="167"/>
    <col min="5377" max="5377" width="12.42578125" style="167" customWidth="1"/>
    <col min="5378" max="5378" width="11.7109375" style="167" customWidth="1"/>
    <col min="5379" max="5381" width="11.7109375" style="167"/>
    <col min="5382" max="5384" width="12.7109375" style="167" customWidth="1"/>
    <col min="5385" max="5632" width="11.7109375" style="167"/>
    <col min="5633" max="5633" width="12.42578125" style="167" customWidth="1"/>
    <col min="5634" max="5634" width="11.7109375" style="167" customWidth="1"/>
    <col min="5635" max="5637" width="11.7109375" style="167"/>
    <col min="5638" max="5640" width="12.7109375" style="167" customWidth="1"/>
    <col min="5641" max="5888" width="11.7109375" style="167"/>
    <col min="5889" max="5889" width="12.42578125" style="167" customWidth="1"/>
    <col min="5890" max="5890" width="11.7109375" style="167" customWidth="1"/>
    <col min="5891" max="5893" width="11.7109375" style="167"/>
    <col min="5894" max="5896" width="12.7109375" style="167" customWidth="1"/>
    <col min="5897" max="6144" width="11.7109375" style="167"/>
    <col min="6145" max="6145" width="12.42578125" style="167" customWidth="1"/>
    <col min="6146" max="6146" width="11.7109375" style="167" customWidth="1"/>
    <col min="6147" max="6149" width="11.7109375" style="167"/>
    <col min="6150" max="6152" width="12.7109375" style="167" customWidth="1"/>
    <col min="6153" max="6400" width="11.7109375" style="167"/>
    <col min="6401" max="6401" width="12.42578125" style="167" customWidth="1"/>
    <col min="6402" max="6402" width="11.7109375" style="167" customWidth="1"/>
    <col min="6403" max="6405" width="11.7109375" style="167"/>
    <col min="6406" max="6408" width="12.7109375" style="167" customWidth="1"/>
    <col min="6409" max="6656" width="11.7109375" style="167"/>
    <col min="6657" max="6657" width="12.42578125" style="167" customWidth="1"/>
    <col min="6658" max="6658" width="11.7109375" style="167" customWidth="1"/>
    <col min="6659" max="6661" width="11.7109375" style="167"/>
    <col min="6662" max="6664" width="12.7109375" style="167" customWidth="1"/>
    <col min="6665" max="6912" width="11.7109375" style="167"/>
    <col min="6913" max="6913" width="12.42578125" style="167" customWidth="1"/>
    <col min="6914" max="6914" width="11.7109375" style="167" customWidth="1"/>
    <col min="6915" max="6917" width="11.7109375" style="167"/>
    <col min="6918" max="6920" width="12.7109375" style="167" customWidth="1"/>
    <col min="6921" max="7168" width="11.7109375" style="167"/>
    <col min="7169" max="7169" width="12.42578125" style="167" customWidth="1"/>
    <col min="7170" max="7170" width="11.7109375" style="167" customWidth="1"/>
    <col min="7171" max="7173" width="11.7109375" style="167"/>
    <col min="7174" max="7176" width="12.7109375" style="167" customWidth="1"/>
    <col min="7177" max="7424" width="11.7109375" style="167"/>
    <col min="7425" max="7425" width="12.42578125" style="167" customWidth="1"/>
    <col min="7426" max="7426" width="11.7109375" style="167" customWidth="1"/>
    <col min="7427" max="7429" width="11.7109375" style="167"/>
    <col min="7430" max="7432" width="12.7109375" style="167" customWidth="1"/>
    <col min="7433" max="7680" width="11.7109375" style="167"/>
    <col min="7681" max="7681" width="12.42578125" style="167" customWidth="1"/>
    <col min="7682" max="7682" width="11.7109375" style="167" customWidth="1"/>
    <col min="7683" max="7685" width="11.7109375" style="167"/>
    <col min="7686" max="7688" width="12.7109375" style="167" customWidth="1"/>
    <col min="7689" max="7936" width="11.7109375" style="167"/>
    <col min="7937" max="7937" width="12.42578125" style="167" customWidth="1"/>
    <col min="7938" max="7938" width="11.7109375" style="167" customWidth="1"/>
    <col min="7939" max="7941" width="11.7109375" style="167"/>
    <col min="7942" max="7944" width="12.7109375" style="167" customWidth="1"/>
    <col min="7945" max="8192" width="11.7109375" style="167"/>
    <col min="8193" max="8193" width="12.42578125" style="167" customWidth="1"/>
    <col min="8194" max="8194" width="11.7109375" style="167" customWidth="1"/>
    <col min="8195" max="8197" width="11.7109375" style="167"/>
    <col min="8198" max="8200" width="12.7109375" style="167" customWidth="1"/>
    <col min="8201" max="8448" width="11.7109375" style="167"/>
    <col min="8449" max="8449" width="12.42578125" style="167" customWidth="1"/>
    <col min="8450" max="8450" width="11.7109375" style="167" customWidth="1"/>
    <col min="8451" max="8453" width="11.7109375" style="167"/>
    <col min="8454" max="8456" width="12.7109375" style="167" customWidth="1"/>
    <col min="8457" max="8704" width="11.7109375" style="167"/>
    <col min="8705" max="8705" width="12.42578125" style="167" customWidth="1"/>
    <col min="8706" max="8706" width="11.7109375" style="167" customWidth="1"/>
    <col min="8707" max="8709" width="11.7109375" style="167"/>
    <col min="8710" max="8712" width="12.7109375" style="167" customWidth="1"/>
    <col min="8713" max="8960" width="11.7109375" style="167"/>
    <col min="8961" max="8961" width="12.42578125" style="167" customWidth="1"/>
    <col min="8962" max="8962" width="11.7109375" style="167" customWidth="1"/>
    <col min="8963" max="8965" width="11.7109375" style="167"/>
    <col min="8966" max="8968" width="12.7109375" style="167" customWidth="1"/>
    <col min="8969" max="9216" width="11.7109375" style="167"/>
    <col min="9217" max="9217" width="12.42578125" style="167" customWidth="1"/>
    <col min="9218" max="9218" width="11.7109375" style="167" customWidth="1"/>
    <col min="9219" max="9221" width="11.7109375" style="167"/>
    <col min="9222" max="9224" width="12.7109375" style="167" customWidth="1"/>
    <col min="9225" max="9472" width="11.7109375" style="167"/>
    <col min="9473" max="9473" width="12.42578125" style="167" customWidth="1"/>
    <col min="9474" max="9474" width="11.7109375" style="167" customWidth="1"/>
    <col min="9475" max="9477" width="11.7109375" style="167"/>
    <col min="9478" max="9480" width="12.7109375" style="167" customWidth="1"/>
    <col min="9481" max="9728" width="11.7109375" style="167"/>
    <col min="9729" max="9729" width="12.42578125" style="167" customWidth="1"/>
    <col min="9730" max="9730" width="11.7109375" style="167" customWidth="1"/>
    <col min="9731" max="9733" width="11.7109375" style="167"/>
    <col min="9734" max="9736" width="12.7109375" style="167" customWidth="1"/>
    <col min="9737" max="9984" width="11.7109375" style="167"/>
    <col min="9985" max="9985" width="12.42578125" style="167" customWidth="1"/>
    <col min="9986" max="9986" width="11.7109375" style="167" customWidth="1"/>
    <col min="9987" max="9989" width="11.7109375" style="167"/>
    <col min="9990" max="9992" width="12.7109375" style="167" customWidth="1"/>
    <col min="9993" max="10240" width="11.7109375" style="167"/>
    <col min="10241" max="10241" width="12.42578125" style="167" customWidth="1"/>
    <col min="10242" max="10242" width="11.7109375" style="167" customWidth="1"/>
    <col min="10243" max="10245" width="11.7109375" style="167"/>
    <col min="10246" max="10248" width="12.7109375" style="167" customWidth="1"/>
    <col min="10249" max="10496" width="11.7109375" style="167"/>
    <col min="10497" max="10497" width="12.42578125" style="167" customWidth="1"/>
    <col min="10498" max="10498" width="11.7109375" style="167" customWidth="1"/>
    <col min="10499" max="10501" width="11.7109375" style="167"/>
    <col min="10502" max="10504" width="12.7109375" style="167" customWidth="1"/>
    <col min="10505" max="10752" width="11.7109375" style="167"/>
    <col min="10753" max="10753" width="12.42578125" style="167" customWidth="1"/>
    <col min="10754" max="10754" width="11.7109375" style="167" customWidth="1"/>
    <col min="10755" max="10757" width="11.7109375" style="167"/>
    <col min="10758" max="10760" width="12.7109375" style="167" customWidth="1"/>
    <col min="10761" max="11008" width="11.7109375" style="167"/>
    <col min="11009" max="11009" width="12.42578125" style="167" customWidth="1"/>
    <col min="11010" max="11010" width="11.7109375" style="167" customWidth="1"/>
    <col min="11011" max="11013" width="11.7109375" style="167"/>
    <col min="11014" max="11016" width="12.7109375" style="167" customWidth="1"/>
    <col min="11017" max="11264" width="11.7109375" style="167"/>
    <col min="11265" max="11265" width="12.42578125" style="167" customWidth="1"/>
    <col min="11266" max="11266" width="11.7109375" style="167" customWidth="1"/>
    <col min="11267" max="11269" width="11.7109375" style="167"/>
    <col min="11270" max="11272" width="12.7109375" style="167" customWidth="1"/>
    <col min="11273" max="11520" width="11.7109375" style="167"/>
    <col min="11521" max="11521" width="12.42578125" style="167" customWidth="1"/>
    <col min="11522" max="11522" width="11.7109375" style="167" customWidth="1"/>
    <col min="11523" max="11525" width="11.7109375" style="167"/>
    <col min="11526" max="11528" width="12.7109375" style="167" customWidth="1"/>
    <col min="11529" max="11776" width="11.7109375" style="167"/>
    <col min="11777" max="11777" width="12.42578125" style="167" customWidth="1"/>
    <col min="11778" max="11778" width="11.7109375" style="167" customWidth="1"/>
    <col min="11779" max="11781" width="11.7109375" style="167"/>
    <col min="11782" max="11784" width="12.7109375" style="167" customWidth="1"/>
    <col min="11785" max="12032" width="11.7109375" style="167"/>
    <col min="12033" max="12033" width="12.42578125" style="167" customWidth="1"/>
    <col min="12034" max="12034" width="11.7109375" style="167" customWidth="1"/>
    <col min="12035" max="12037" width="11.7109375" style="167"/>
    <col min="12038" max="12040" width="12.7109375" style="167" customWidth="1"/>
    <col min="12041" max="12288" width="11.7109375" style="167"/>
    <col min="12289" max="12289" width="12.42578125" style="167" customWidth="1"/>
    <col min="12290" max="12290" width="11.7109375" style="167" customWidth="1"/>
    <col min="12291" max="12293" width="11.7109375" style="167"/>
    <col min="12294" max="12296" width="12.7109375" style="167" customWidth="1"/>
    <col min="12297" max="12544" width="11.7109375" style="167"/>
    <col min="12545" max="12545" width="12.42578125" style="167" customWidth="1"/>
    <col min="12546" max="12546" width="11.7109375" style="167" customWidth="1"/>
    <col min="12547" max="12549" width="11.7109375" style="167"/>
    <col min="12550" max="12552" width="12.7109375" style="167" customWidth="1"/>
    <col min="12553" max="12800" width="11.7109375" style="167"/>
    <col min="12801" max="12801" width="12.42578125" style="167" customWidth="1"/>
    <col min="12802" max="12802" width="11.7109375" style="167" customWidth="1"/>
    <col min="12803" max="12805" width="11.7109375" style="167"/>
    <col min="12806" max="12808" width="12.7109375" style="167" customWidth="1"/>
    <col min="12809" max="13056" width="11.7109375" style="167"/>
    <col min="13057" max="13057" width="12.42578125" style="167" customWidth="1"/>
    <col min="13058" max="13058" width="11.7109375" style="167" customWidth="1"/>
    <col min="13059" max="13061" width="11.7109375" style="167"/>
    <col min="13062" max="13064" width="12.7109375" style="167" customWidth="1"/>
    <col min="13065" max="13312" width="11.7109375" style="167"/>
    <col min="13313" max="13313" width="12.42578125" style="167" customWidth="1"/>
    <col min="13314" max="13314" width="11.7109375" style="167" customWidth="1"/>
    <col min="13315" max="13317" width="11.7109375" style="167"/>
    <col min="13318" max="13320" width="12.7109375" style="167" customWidth="1"/>
    <col min="13321" max="13568" width="11.7109375" style="167"/>
    <col min="13569" max="13569" width="12.42578125" style="167" customWidth="1"/>
    <col min="13570" max="13570" width="11.7109375" style="167" customWidth="1"/>
    <col min="13571" max="13573" width="11.7109375" style="167"/>
    <col min="13574" max="13576" width="12.7109375" style="167" customWidth="1"/>
    <col min="13577" max="13824" width="11.7109375" style="167"/>
    <col min="13825" max="13825" width="12.42578125" style="167" customWidth="1"/>
    <col min="13826" max="13826" width="11.7109375" style="167" customWidth="1"/>
    <col min="13827" max="13829" width="11.7109375" style="167"/>
    <col min="13830" max="13832" width="12.7109375" style="167" customWidth="1"/>
    <col min="13833" max="14080" width="11.7109375" style="167"/>
    <col min="14081" max="14081" width="12.42578125" style="167" customWidth="1"/>
    <col min="14082" max="14082" width="11.7109375" style="167" customWidth="1"/>
    <col min="14083" max="14085" width="11.7109375" style="167"/>
    <col min="14086" max="14088" width="12.7109375" style="167" customWidth="1"/>
    <col min="14089" max="14336" width="11.7109375" style="167"/>
    <col min="14337" max="14337" width="12.42578125" style="167" customWidth="1"/>
    <col min="14338" max="14338" width="11.7109375" style="167" customWidth="1"/>
    <col min="14339" max="14341" width="11.7109375" style="167"/>
    <col min="14342" max="14344" width="12.7109375" style="167" customWidth="1"/>
    <col min="14345" max="14592" width="11.7109375" style="167"/>
    <col min="14593" max="14593" width="12.42578125" style="167" customWidth="1"/>
    <col min="14594" max="14594" width="11.7109375" style="167" customWidth="1"/>
    <col min="14595" max="14597" width="11.7109375" style="167"/>
    <col min="14598" max="14600" width="12.7109375" style="167" customWidth="1"/>
    <col min="14601" max="14848" width="11.7109375" style="167"/>
    <col min="14849" max="14849" width="12.42578125" style="167" customWidth="1"/>
    <col min="14850" max="14850" width="11.7109375" style="167" customWidth="1"/>
    <col min="14851" max="14853" width="11.7109375" style="167"/>
    <col min="14854" max="14856" width="12.7109375" style="167" customWidth="1"/>
    <col min="14857" max="15104" width="11.7109375" style="167"/>
    <col min="15105" max="15105" width="12.42578125" style="167" customWidth="1"/>
    <col min="15106" max="15106" width="11.7109375" style="167" customWidth="1"/>
    <col min="15107" max="15109" width="11.7109375" style="167"/>
    <col min="15110" max="15112" width="12.7109375" style="167" customWidth="1"/>
    <col min="15113" max="15360" width="11.7109375" style="167"/>
    <col min="15361" max="15361" width="12.42578125" style="167" customWidth="1"/>
    <col min="15362" max="15362" width="11.7109375" style="167" customWidth="1"/>
    <col min="15363" max="15365" width="11.7109375" style="167"/>
    <col min="15366" max="15368" width="12.7109375" style="167" customWidth="1"/>
    <col min="15369" max="15616" width="11.7109375" style="167"/>
    <col min="15617" max="15617" width="12.42578125" style="167" customWidth="1"/>
    <col min="15618" max="15618" width="11.7109375" style="167" customWidth="1"/>
    <col min="15619" max="15621" width="11.7109375" style="167"/>
    <col min="15622" max="15624" width="12.7109375" style="167" customWidth="1"/>
    <col min="15625" max="15872" width="11.7109375" style="167"/>
    <col min="15873" max="15873" width="12.42578125" style="167" customWidth="1"/>
    <col min="15874" max="15874" width="11.7109375" style="167" customWidth="1"/>
    <col min="15875" max="15877" width="11.7109375" style="167"/>
    <col min="15878" max="15880" width="12.7109375" style="167" customWidth="1"/>
    <col min="15881" max="16128" width="11.7109375" style="167"/>
    <col min="16129" max="16129" width="12.42578125" style="167" customWidth="1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1327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+(A9*0.001)*(DANE!C36+DANE!M36)+DANE!E36</f>
        <v>11.86</v>
      </c>
      <c r="C9" s="196">
        <f>+(A9*0.001)*(DANE!C36+DANE!O36)+DANE!E36</f>
        <v>11.86</v>
      </c>
      <c r="D9" s="196">
        <f>+(A9*0.001)*(DANE!C36+DANE!K36+DANE!M36)+DANE!E36</f>
        <v>11.86</v>
      </c>
      <c r="E9" s="196">
        <f>+(A9*0.001)*(DANE!C36+DANE!K36+DANE!O36)+DANE!E36</f>
        <v>11.86</v>
      </c>
      <c r="F9" s="196">
        <f>+(A9*0.001)*(DANE!C36+DANE!Q36)+DANE!E36</f>
        <v>11.86</v>
      </c>
      <c r="G9" s="196">
        <f>+(A9*0.001)*(DANE!C36+DANE!K36+DANE!Q36)+DANE!E36</f>
        <v>11.86</v>
      </c>
      <c r="J9" s="176"/>
    </row>
    <row r="10" spans="1:13" ht="15">
      <c r="A10" s="177">
        <f>Vypocet_ceny!H4</f>
        <v>0</v>
      </c>
      <c r="B10" s="196">
        <f>+(A10*0.001)*(DANE!C37+DANE!M37)+DANE!E37</f>
        <v>11.86</v>
      </c>
      <c r="C10" s="196">
        <f>+(A10*0.001)*(DANE!C37+DANE!O37)+DANE!E37</f>
        <v>11.86</v>
      </c>
      <c r="D10" s="196">
        <f>+(A10*0.001)*(DANE!C37+DANE!K37+DANE!M37)+DANE!E37</f>
        <v>11.86</v>
      </c>
      <c r="E10" s="196">
        <f>+(A10*0.001)*(DANE!C37+DANE!K37+DANE!O37)+DANE!E37</f>
        <v>11.86</v>
      </c>
      <c r="F10" s="196">
        <f>+(A10*0.001)*(DANE!C37+DANE!Q37)+DANE!E37</f>
        <v>11.86</v>
      </c>
      <c r="G10" s="196">
        <f>+(A10*0.001)*(DANE!C37+DANE!K37+DANE!Q37)+DANE!E37</f>
        <v>11.86</v>
      </c>
    </row>
    <row r="11" spans="1:13" ht="15">
      <c r="A11" s="177">
        <f>Vypocet_ceny!H5</f>
        <v>0</v>
      </c>
      <c r="B11" s="196">
        <f>+(A11*0.001)*(DANE!C38+DANE!M38)+DANE!E38</f>
        <v>11.86</v>
      </c>
      <c r="C11" s="196">
        <f>+(A11*0.001)*(DANE!C38+DANE!O38)+DANE!E38</f>
        <v>11.86</v>
      </c>
      <c r="D11" s="196">
        <f>+(A11*0.001)*(DANE!C38+DANE!K38+DANE!M38)+DANE!E38</f>
        <v>11.86</v>
      </c>
      <c r="E11" s="196">
        <f>+(A11*0.001)*(DANE!C38+DANE!K38+DANE!O38)+DANE!E38</f>
        <v>11.86</v>
      </c>
      <c r="F11" s="196">
        <f>+(A11*0.001)*(DANE!C38+DANE!Q38)+DANE!E38</f>
        <v>11.86</v>
      </c>
      <c r="G11" s="196">
        <f>+(A11*0.001)*(DANE!C38+DANE!K38+DANE!Q38)+DANE!E38</f>
        <v>11.86</v>
      </c>
    </row>
    <row r="12" spans="1:13" ht="15">
      <c r="A12" s="177">
        <f>Vypocet_ceny!H6</f>
        <v>0</v>
      </c>
      <c r="B12" s="196">
        <f>+(A12*0.001)*(DANE!C39+DANE!M39)+DANE!E39</f>
        <v>11.86</v>
      </c>
      <c r="C12" s="196">
        <f>+(A12*0.001)*(DANE!C39+DANE!O39)+DANE!E39</f>
        <v>11.86</v>
      </c>
      <c r="D12" s="196">
        <f>+(A12*0.001)*(DANE!C39+DANE!K39+DANE!M39)+DANE!E39</f>
        <v>11.86</v>
      </c>
      <c r="E12" s="196">
        <f>+(A12*0.001)*(DANE!C39+DANE!K39+DANE!O39)+DANE!E39</f>
        <v>11.86</v>
      </c>
      <c r="F12" s="196">
        <f>+(A12*0.001)*(DANE!C39+DANE!Q39)+DANE!E39</f>
        <v>11.86</v>
      </c>
      <c r="G12" s="196">
        <f>+(A12*0.001)*(DANE!C39+DANE!K39+DANE!Q39)+DANE!E39</f>
        <v>11.86</v>
      </c>
    </row>
    <row r="13" spans="1:13" ht="15">
      <c r="A13" s="177">
        <f>Vypocet_ceny!H7</f>
        <v>0</v>
      </c>
      <c r="B13" s="196">
        <f>+(A13*0.001)*(DANE!C40+DANE!M40)+DANE!E40</f>
        <v>11.86</v>
      </c>
      <c r="C13" s="196">
        <f>+(A13*0.001)*(DANE!C40+DANE!O40)+DANE!E40</f>
        <v>11.86</v>
      </c>
      <c r="D13" s="196">
        <f>+(A13*0.001)*(DANE!C40+DANE!K40+DANE!M40)+DANE!E40</f>
        <v>11.86</v>
      </c>
      <c r="E13" s="196">
        <f>+(A13*0.001)*(DANE!C40+DANE!K40+DANE!O40)+DANE!E40</f>
        <v>11.86</v>
      </c>
      <c r="F13" s="196">
        <f>+(A13*0.001)*(DANE!C40+DANE!Q40)+DANE!E40</f>
        <v>11.86</v>
      </c>
      <c r="G13" s="196">
        <f>+(A13*0.001)*(DANE!C40+DANE!K40+DANE!Q40)+DANE!E40</f>
        <v>11.86</v>
      </c>
    </row>
    <row r="14" spans="1:13" ht="15">
      <c r="A14" s="177">
        <f>Vypocet_ceny!H8</f>
        <v>0</v>
      </c>
      <c r="B14" s="196">
        <f>+(A14*0.001)*(DANE!C41+DANE!M41)+DANE!E41</f>
        <v>11.86</v>
      </c>
      <c r="C14" s="196">
        <f>+(A14*0.001)*(DANE!C41+DANE!O41)+DANE!E41</f>
        <v>11.86</v>
      </c>
      <c r="D14" s="196">
        <f>+(A14*0.001)*(DANE!C41+DANE!K41+DANE!M41)+DANE!E41</f>
        <v>11.86</v>
      </c>
      <c r="E14" s="196">
        <f>+(A14*0.001)*(DANE!C41+DANE!K41+DANE!O41)+DANE!E41</f>
        <v>11.86</v>
      </c>
      <c r="F14" s="196">
        <f>+(A14*0.001)*(DANE!C41+DANE!Q41)+DANE!E41</f>
        <v>11.86</v>
      </c>
      <c r="G14" s="196">
        <f>+(A14*0.001)*(DANE!C41+DANE!K41+DANE!Q41)+DANE!E41</f>
        <v>11.86</v>
      </c>
    </row>
    <row r="15" spans="1:13" ht="15">
      <c r="A15" s="177">
        <f>Vypocet_ceny!H9</f>
        <v>0</v>
      </c>
      <c r="B15" s="196">
        <f>+(A15*0.001)*(DANE!C42+DANE!M42)+DANE!E42</f>
        <v>11.86</v>
      </c>
      <c r="C15" s="196">
        <f>+(A15*0.001)*(DANE!C42+DANE!O42)+DANE!E42</f>
        <v>11.86</v>
      </c>
      <c r="D15" s="196">
        <f>+(A15*0.001)*(DANE!C42+DANE!K42+DANE!M42)+DANE!E42</f>
        <v>11.86</v>
      </c>
      <c r="E15" s="196">
        <f>+(A15*0.001)*(DANE!C42+DANE!K42+DANE!O42)+DANE!E42</f>
        <v>11.86</v>
      </c>
      <c r="F15" s="196">
        <f>+(A15*0.001)*(DANE!C42+DANE!Q42)+DANE!E42</f>
        <v>11.86</v>
      </c>
      <c r="G15" s="196">
        <f>+(A15*0.001)*(DANE!C42+DANE!K42+DANE!Q42)+DANE!E42</f>
        <v>11.86</v>
      </c>
    </row>
    <row r="16" spans="1:13" ht="15">
      <c r="A16" s="177">
        <f>Vypocet_ceny!H10</f>
        <v>0</v>
      </c>
      <c r="B16" s="196">
        <f>+(A16*0.001)*(DANE!C43+DANE!M43)+DANE!E43</f>
        <v>11.86</v>
      </c>
      <c r="C16" s="196">
        <f>+(A16*0.001)*(DANE!C43+DANE!O43)+DANE!E43</f>
        <v>11.86</v>
      </c>
      <c r="D16" s="196">
        <f>+(A16*0.001)*(DANE!C43+DANE!K43+DANE!M43)+DANE!E43</f>
        <v>11.86</v>
      </c>
      <c r="E16" s="196">
        <f>+(A16*0.001)*(DANE!C43+DANE!K43+DANE!O43)+DANE!E43</f>
        <v>11.86</v>
      </c>
      <c r="F16" s="196">
        <f>+(A16*0.001)*(DANE!C43+DANE!Q43)+DANE!E43</f>
        <v>11.86</v>
      </c>
      <c r="G16" s="196">
        <f>+(A16*0.001)*(DANE!C43+DANE!K43+DANE!Q43)+DANE!E43</f>
        <v>11.86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3" firstPageNumber="0" orientation="portrait" horizontalDpi="300" verticalDpi="300"/>
  <headerFooter alignWithMargins="0">
    <oddFooter>&amp;C&amp;F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459F-C39A-41B4-BE3B-6C2AA194C4C9}">
  <sheetPr codeName="List9"/>
  <dimension ref="A2:M21"/>
  <sheetViews>
    <sheetView zoomScaleSheetLayoutView="140" workbookViewId="0">
      <selection activeCell="E9" sqref="E9"/>
    </sheetView>
  </sheetViews>
  <sheetFormatPr defaultColWidth="11.7109375" defaultRowHeight="14.25"/>
  <cols>
    <col min="1" max="1" width="11.7109375" style="167"/>
    <col min="2" max="2" width="11.7109375" style="167" customWidth="1"/>
    <col min="3" max="5" width="11.7109375" style="167"/>
    <col min="6" max="8" width="12.7109375" style="167" customWidth="1"/>
    <col min="9" max="257" width="11.7109375" style="167"/>
    <col min="258" max="258" width="11.7109375" style="167" customWidth="1"/>
    <col min="259" max="261" width="11.7109375" style="167"/>
    <col min="262" max="264" width="12.7109375" style="167" customWidth="1"/>
    <col min="265" max="513" width="11.7109375" style="167"/>
    <col min="514" max="514" width="11.7109375" style="167" customWidth="1"/>
    <col min="515" max="517" width="11.7109375" style="167"/>
    <col min="518" max="520" width="12.7109375" style="167" customWidth="1"/>
    <col min="521" max="769" width="11.7109375" style="167"/>
    <col min="770" max="770" width="11.7109375" style="167" customWidth="1"/>
    <col min="771" max="773" width="11.7109375" style="167"/>
    <col min="774" max="776" width="12.7109375" style="167" customWidth="1"/>
    <col min="777" max="1025" width="11.7109375" style="167"/>
    <col min="1026" max="1026" width="11.7109375" style="167" customWidth="1"/>
    <col min="1027" max="1029" width="11.7109375" style="167"/>
    <col min="1030" max="1032" width="12.7109375" style="167" customWidth="1"/>
    <col min="1033" max="1281" width="11.7109375" style="167"/>
    <col min="1282" max="1282" width="11.7109375" style="167" customWidth="1"/>
    <col min="1283" max="1285" width="11.7109375" style="167"/>
    <col min="1286" max="1288" width="12.7109375" style="167" customWidth="1"/>
    <col min="1289" max="1537" width="11.7109375" style="167"/>
    <col min="1538" max="1538" width="11.7109375" style="167" customWidth="1"/>
    <col min="1539" max="1541" width="11.7109375" style="167"/>
    <col min="1542" max="1544" width="12.7109375" style="167" customWidth="1"/>
    <col min="1545" max="1793" width="11.7109375" style="167"/>
    <col min="1794" max="1794" width="11.7109375" style="167" customWidth="1"/>
    <col min="1795" max="1797" width="11.7109375" style="167"/>
    <col min="1798" max="1800" width="12.7109375" style="167" customWidth="1"/>
    <col min="1801" max="2049" width="11.7109375" style="167"/>
    <col min="2050" max="2050" width="11.7109375" style="167" customWidth="1"/>
    <col min="2051" max="2053" width="11.7109375" style="167"/>
    <col min="2054" max="2056" width="12.7109375" style="167" customWidth="1"/>
    <col min="2057" max="2305" width="11.7109375" style="167"/>
    <col min="2306" max="2306" width="11.7109375" style="167" customWidth="1"/>
    <col min="2307" max="2309" width="11.7109375" style="167"/>
    <col min="2310" max="2312" width="12.7109375" style="167" customWidth="1"/>
    <col min="2313" max="2561" width="11.7109375" style="167"/>
    <col min="2562" max="2562" width="11.7109375" style="167" customWidth="1"/>
    <col min="2563" max="2565" width="11.7109375" style="167"/>
    <col min="2566" max="2568" width="12.7109375" style="167" customWidth="1"/>
    <col min="2569" max="2817" width="11.7109375" style="167"/>
    <col min="2818" max="2818" width="11.7109375" style="167" customWidth="1"/>
    <col min="2819" max="2821" width="11.7109375" style="167"/>
    <col min="2822" max="2824" width="12.7109375" style="167" customWidth="1"/>
    <col min="2825" max="3073" width="11.7109375" style="167"/>
    <col min="3074" max="3074" width="11.7109375" style="167" customWidth="1"/>
    <col min="3075" max="3077" width="11.7109375" style="167"/>
    <col min="3078" max="3080" width="12.7109375" style="167" customWidth="1"/>
    <col min="3081" max="3329" width="11.7109375" style="167"/>
    <col min="3330" max="3330" width="11.7109375" style="167" customWidth="1"/>
    <col min="3331" max="3333" width="11.7109375" style="167"/>
    <col min="3334" max="3336" width="12.7109375" style="167" customWidth="1"/>
    <col min="3337" max="3585" width="11.7109375" style="167"/>
    <col min="3586" max="3586" width="11.7109375" style="167" customWidth="1"/>
    <col min="3587" max="3589" width="11.7109375" style="167"/>
    <col min="3590" max="3592" width="12.7109375" style="167" customWidth="1"/>
    <col min="3593" max="3841" width="11.7109375" style="167"/>
    <col min="3842" max="3842" width="11.7109375" style="167" customWidth="1"/>
    <col min="3843" max="3845" width="11.7109375" style="167"/>
    <col min="3846" max="3848" width="12.7109375" style="167" customWidth="1"/>
    <col min="3849" max="4097" width="11.7109375" style="167"/>
    <col min="4098" max="4098" width="11.7109375" style="167" customWidth="1"/>
    <col min="4099" max="4101" width="11.7109375" style="167"/>
    <col min="4102" max="4104" width="12.7109375" style="167" customWidth="1"/>
    <col min="4105" max="4353" width="11.7109375" style="167"/>
    <col min="4354" max="4354" width="11.7109375" style="167" customWidth="1"/>
    <col min="4355" max="4357" width="11.7109375" style="167"/>
    <col min="4358" max="4360" width="12.7109375" style="167" customWidth="1"/>
    <col min="4361" max="4609" width="11.7109375" style="167"/>
    <col min="4610" max="4610" width="11.7109375" style="167" customWidth="1"/>
    <col min="4611" max="4613" width="11.7109375" style="167"/>
    <col min="4614" max="4616" width="12.7109375" style="167" customWidth="1"/>
    <col min="4617" max="4865" width="11.7109375" style="167"/>
    <col min="4866" max="4866" width="11.7109375" style="167" customWidth="1"/>
    <col min="4867" max="4869" width="11.7109375" style="167"/>
    <col min="4870" max="4872" width="12.7109375" style="167" customWidth="1"/>
    <col min="4873" max="5121" width="11.7109375" style="167"/>
    <col min="5122" max="5122" width="11.7109375" style="167" customWidth="1"/>
    <col min="5123" max="5125" width="11.7109375" style="167"/>
    <col min="5126" max="5128" width="12.7109375" style="167" customWidth="1"/>
    <col min="5129" max="5377" width="11.7109375" style="167"/>
    <col min="5378" max="5378" width="11.7109375" style="167" customWidth="1"/>
    <col min="5379" max="5381" width="11.7109375" style="167"/>
    <col min="5382" max="5384" width="12.7109375" style="167" customWidth="1"/>
    <col min="5385" max="5633" width="11.7109375" style="167"/>
    <col min="5634" max="5634" width="11.7109375" style="167" customWidth="1"/>
    <col min="5635" max="5637" width="11.7109375" style="167"/>
    <col min="5638" max="5640" width="12.7109375" style="167" customWidth="1"/>
    <col min="5641" max="5889" width="11.7109375" style="167"/>
    <col min="5890" max="5890" width="11.7109375" style="167" customWidth="1"/>
    <col min="5891" max="5893" width="11.7109375" style="167"/>
    <col min="5894" max="5896" width="12.7109375" style="167" customWidth="1"/>
    <col min="5897" max="6145" width="11.7109375" style="167"/>
    <col min="6146" max="6146" width="11.7109375" style="167" customWidth="1"/>
    <col min="6147" max="6149" width="11.7109375" style="167"/>
    <col min="6150" max="6152" width="12.7109375" style="167" customWidth="1"/>
    <col min="6153" max="6401" width="11.7109375" style="167"/>
    <col min="6402" max="6402" width="11.7109375" style="167" customWidth="1"/>
    <col min="6403" max="6405" width="11.7109375" style="167"/>
    <col min="6406" max="6408" width="12.7109375" style="167" customWidth="1"/>
    <col min="6409" max="6657" width="11.7109375" style="167"/>
    <col min="6658" max="6658" width="11.7109375" style="167" customWidth="1"/>
    <col min="6659" max="6661" width="11.7109375" style="167"/>
    <col min="6662" max="6664" width="12.7109375" style="167" customWidth="1"/>
    <col min="6665" max="6913" width="11.7109375" style="167"/>
    <col min="6914" max="6914" width="11.7109375" style="167" customWidth="1"/>
    <col min="6915" max="6917" width="11.7109375" style="167"/>
    <col min="6918" max="6920" width="12.7109375" style="167" customWidth="1"/>
    <col min="6921" max="7169" width="11.7109375" style="167"/>
    <col min="7170" max="7170" width="11.7109375" style="167" customWidth="1"/>
    <col min="7171" max="7173" width="11.7109375" style="167"/>
    <col min="7174" max="7176" width="12.7109375" style="167" customWidth="1"/>
    <col min="7177" max="7425" width="11.7109375" style="167"/>
    <col min="7426" max="7426" width="11.7109375" style="167" customWidth="1"/>
    <col min="7427" max="7429" width="11.7109375" style="167"/>
    <col min="7430" max="7432" width="12.7109375" style="167" customWidth="1"/>
    <col min="7433" max="7681" width="11.7109375" style="167"/>
    <col min="7682" max="7682" width="11.7109375" style="167" customWidth="1"/>
    <col min="7683" max="7685" width="11.7109375" style="167"/>
    <col min="7686" max="7688" width="12.7109375" style="167" customWidth="1"/>
    <col min="7689" max="7937" width="11.7109375" style="167"/>
    <col min="7938" max="7938" width="11.7109375" style="167" customWidth="1"/>
    <col min="7939" max="7941" width="11.7109375" style="167"/>
    <col min="7942" max="7944" width="12.7109375" style="167" customWidth="1"/>
    <col min="7945" max="8193" width="11.7109375" style="167"/>
    <col min="8194" max="8194" width="11.7109375" style="167" customWidth="1"/>
    <col min="8195" max="8197" width="11.7109375" style="167"/>
    <col min="8198" max="8200" width="12.7109375" style="167" customWidth="1"/>
    <col min="8201" max="8449" width="11.7109375" style="167"/>
    <col min="8450" max="8450" width="11.7109375" style="167" customWidth="1"/>
    <col min="8451" max="8453" width="11.7109375" style="167"/>
    <col min="8454" max="8456" width="12.7109375" style="167" customWidth="1"/>
    <col min="8457" max="8705" width="11.7109375" style="167"/>
    <col min="8706" max="8706" width="11.7109375" style="167" customWidth="1"/>
    <col min="8707" max="8709" width="11.7109375" style="167"/>
    <col min="8710" max="8712" width="12.7109375" style="167" customWidth="1"/>
    <col min="8713" max="8961" width="11.7109375" style="167"/>
    <col min="8962" max="8962" width="11.7109375" style="167" customWidth="1"/>
    <col min="8963" max="8965" width="11.7109375" style="167"/>
    <col min="8966" max="8968" width="12.7109375" style="167" customWidth="1"/>
    <col min="8969" max="9217" width="11.7109375" style="167"/>
    <col min="9218" max="9218" width="11.7109375" style="167" customWidth="1"/>
    <col min="9219" max="9221" width="11.7109375" style="167"/>
    <col min="9222" max="9224" width="12.7109375" style="167" customWidth="1"/>
    <col min="9225" max="9473" width="11.7109375" style="167"/>
    <col min="9474" max="9474" width="11.7109375" style="167" customWidth="1"/>
    <col min="9475" max="9477" width="11.7109375" style="167"/>
    <col min="9478" max="9480" width="12.7109375" style="167" customWidth="1"/>
    <col min="9481" max="9729" width="11.7109375" style="167"/>
    <col min="9730" max="9730" width="11.7109375" style="167" customWidth="1"/>
    <col min="9731" max="9733" width="11.7109375" style="167"/>
    <col min="9734" max="9736" width="12.7109375" style="167" customWidth="1"/>
    <col min="9737" max="9985" width="11.7109375" style="167"/>
    <col min="9986" max="9986" width="11.7109375" style="167" customWidth="1"/>
    <col min="9987" max="9989" width="11.7109375" style="167"/>
    <col min="9990" max="9992" width="12.7109375" style="167" customWidth="1"/>
    <col min="9993" max="10241" width="11.7109375" style="167"/>
    <col min="10242" max="10242" width="11.7109375" style="167" customWidth="1"/>
    <col min="10243" max="10245" width="11.7109375" style="167"/>
    <col min="10246" max="10248" width="12.7109375" style="167" customWidth="1"/>
    <col min="10249" max="10497" width="11.7109375" style="167"/>
    <col min="10498" max="10498" width="11.7109375" style="167" customWidth="1"/>
    <col min="10499" max="10501" width="11.7109375" style="167"/>
    <col min="10502" max="10504" width="12.7109375" style="167" customWidth="1"/>
    <col min="10505" max="10753" width="11.7109375" style="167"/>
    <col min="10754" max="10754" width="11.7109375" style="167" customWidth="1"/>
    <col min="10755" max="10757" width="11.7109375" style="167"/>
    <col min="10758" max="10760" width="12.7109375" style="167" customWidth="1"/>
    <col min="10761" max="11009" width="11.7109375" style="167"/>
    <col min="11010" max="11010" width="11.7109375" style="167" customWidth="1"/>
    <col min="11011" max="11013" width="11.7109375" style="167"/>
    <col min="11014" max="11016" width="12.7109375" style="167" customWidth="1"/>
    <col min="11017" max="11265" width="11.7109375" style="167"/>
    <col min="11266" max="11266" width="11.7109375" style="167" customWidth="1"/>
    <col min="11267" max="11269" width="11.7109375" style="167"/>
    <col min="11270" max="11272" width="12.7109375" style="167" customWidth="1"/>
    <col min="11273" max="11521" width="11.7109375" style="167"/>
    <col min="11522" max="11522" width="11.7109375" style="167" customWidth="1"/>
    <col min="11523" max="11525" width="11.7109375" style="167"/>
    <col min="11526" max="11528" width="12.7109375" style="167" customWidth="1"/>
    <col min="11529" max="11777" width="11.7109375" style="167"/>
    <col min="11778" max="11778" width="11.7109375" style="167" customWidth="1"/>
    <col min="11779" max="11781" width="11.7109375" style="167"/>
    <col min="11782" max="11784" width="12.7109375" style="167" customWidth="1"/>
    <col min="11785" max="12033" width="11.7109375" style="167"/>
    <col min="12034" max="12034" width="11.7109375" style="167" customWidth="1"/>
    <col min="12035" max="12037" width="11.7109375" style="167"/>
    <col min="12038" max="12040" width="12.7109375" style="167" customWidth="1"/>
    <col min="12041" max="12289" width="11.7109375" style="167"/>
    <col min="12290" max="12290" width="11.7109375" style="167" customWidth="1"/>
    <col min="12291" max="12293" width="11.7109375" style="167"/>
    <col min="12294" max="12296" width="12.7109375" style="167" customWidth="1"/>
    <col min="12297" max="12545" width="11.7109375" style="167"/>
    <col min="12546" max="12546" width="11.7109375" style="167" customWidth="1"/>
    <col min="12547" max="12549" width="11.7109375" style="167"/>
    <col min="12550" max="12552" width="12.7109375" style="167" customWidth="1"/>
    <col min="12553" max="12801" width="11.7109375" style="167"/>
    <col min="12802" max="12802" width="11.7109375" style="167" customWidth="1"/>
    <col min="12803" max="12805" width="11.7109375" style="167"/>
    <col min="12806" max="12808" width="12.7109375" style="167" customWidth="1"/>
    <col min="12809" max="13057" width="11.7109375" style="167"/>
    <col min="13058" max="13058" width="11.7109375" style="167" customWidth="1"/>
    <col min="13059" max="13061" width="11.7109375" style="167"/>
    <col min="13062" max="13064" width="12.7109375" style="167" customWidth="1"/>
    <col min="13065" max="13313" width="11.7109375" style="167"/>
    <col min="13314" max="13314" width="11.7109375" style="167" customWidth="1"/>
    <col min="13315" max="13317" width="11.7109375" style="167"/>
    <col min="13318" max="13320" width="12.7109375" style="167" customWidth="1"/>
    <col min="13321" max="13569" width="11.7109375" style="167"/>
    <col min="13570" max="13570" width="11.7109375" style="167" customWidth="1"/>
    <col min="13571" max="13573" width="11.7109375" style="167"/>
    <col min="13574" max="13576" width="12.7109375" style="167" customWidth="1"/>
    <col min="13577" max="13825" width="11.7109375" style="167"/>
    <col min="13826" max="13826" width="11.7109375" style="167" customWidth="1"/>
    <col min="13827" max="13829" width="11.7109375" style="167"/>
    <col min="13830" max="13832" width="12.7109375" style="167" customWidth="1"/>
    <col min="13833" max="14081" width="11.7109375" style="167"/>
    <col min="14082" max="14082" width="11.7109375" style="167" customWidth="1"/>
    <col min="14083" max="14085" width="11.7109375" style="167"/>
    <col min="14086" max="14088" width="12.7109375" style="167" customWidth="1"/>
    <col min="14089" max="14337" width="11.7109375" style="167"/>
    <col min="14338" max="14338" width="11.7109375" style="167" customWidth="1"/>
    <col min="14339" max="14341" width="11.7109375" style="167"/>
    <col min="14342" max="14344" width="12.7109375" style="167" customWidth="1"/>
    <col min="14345" max="14593" width="11.7109375" style="167"/>
    <col min="14594" max="14594" width="11.7109375" style="167" customWidth="1"/>
    <col min="14595" max="14597" width="11.7109375" style="167"/>
    <col min="14598" max="14600" width="12.7109375" style="167" customWidth="1"/>
    <col min="14601" max="14849" width="11.7109375" style="167"/>
    <col min="14850" max="14850" width="11.7109375" style="167" customWidth="1"/>
    <col min="14851" max="14853" width="11.7109375" style="167"/>
    <col min="14854" max="14856" width="12.7109375" style="167" customWidth="1"/>
    <col min="14857" max="15105" width="11.7109375" style="167"/>
    <col min="15106" max="15106" width="11.7109375" style="167" customWidth="1"/>
    <col min="15107" max="15109" width="11.7109375" style="167"/>
    <col min="15110" max="15112" width="12.7109375" style="167" customWidth="1"/>
    <col min="15113" max="15361" width="11.7109375" style="167"/>
    <col min="15362" max="15362" width="11.7109375" style="167" customWidth="1"/>
    <col min="15363" max="15365" width="11.7109375" style="167"/>
    <col min="15366" max="15368" width="12.7109375" style="167" customWidth="1"/>
    <col min="15369" max="15617" width="11.7109375" style="167"/>
    <col min="15618" max="15618" width="11.7109375" style="167" customWidth="1"/>
    <col min="15619" max="15621" width="11.7109375" style="167"/>
    <col min="15622" max="15624" width="12.7109375" style="167" customWidth="1"/>
    <col min="15625" max="15873" width="11.7109375" style="167"/>
    <col min="15874" max="15874" width="11.7109375" style="167" customWidth="1"/>
    <col min="15875" max="15877" width="11.7109375" style="167"/>
    <col min="15878" max="15880" width="12.7109375" style="167" customWidth="1"/>
    <col min="15881" max="16129" width="11.7109375" style="167"/>
    <col min="16130" max="16130" width="11.7109375" style="167" customWidth="1"/>
    <col min="16131" max="16133" width="11.7109375" style="167"/>
    <col min="16134" max="16136" width="12.7109375" style="167" customWidth="1"/>
    <col min="16137" max="16384" width="11.7109375" style="167"/>
  </cols>
  <sheetData>
    <row r="2" spans="1:13">
      <c r="M2" s="168" t="s">
        <v>1445</v>
      </c>
    </row>
    <row r="4" spans="1:13" ht="50.25" customHeight="1">
      <c r="D4" s="167" t="s">
        <v>1446</v>
      </c>
    </row>
    <row r="5" spans="1:13" ht="24.75" customHeight="1"/>
    <row r="6" spans="1:13" ht="15" customHeight="1" thickBot="1">
      <c r="A6" s="169" t="s">
        <v>1332</v>
      </c>
      <c r="B6" s="284" t="s">
        <v>1448</v>
      </c>
      <c r="C6" s="284"/>
      <c r="D6" s="284"/>
      <c r="E6" s="284"/>
      <c r="F6" s="284"/>
      <c r="G6" s="284"/>
    </row>
    <row r="7" spans="1:13" ht="42.75">
      <c r="A7" s="170" t="s">
        <v>1449</v>
      </c>
      <c r="B7" s="171" t="s">
        <v>1341</v>
      </c>
      <c r="C7" s="171" t="s">
        <v>1442</v>
      </c>
      <c r="D7" s="171" t="s">
        <v>1443</v>
      </c>
      <c r="E7" s="171" t="s">
        <v>1442</v>
      </c>
      <c r="F7" s="171" t="s">
        <v>1398</v>
      </c>
      <c r="G7" s="171" t="s">
        <v>1398</v>
      </c>
    </row>
    <row r="8" spans="1:13" ht="15" thickBot="1">
      <c r="A8" s="172" t="s">
        <v>1451</v>
      </c>
      <c r="B8" s="173"/>
      <c r="C8" s="173"/>
      <c r="D8" s="174" t="s">
        <v>1444</v>
      </c>
      <c r="E8" s="174" t="s">
        <v>1444</v>
      </c>
      <c r="F8" s="174"/>
      <c r="G8" s="174" t="s">
        <v>1444</v>
      </c>
    </row>
    <row r="9" spans="1:13" ht="15">
      <c r="A9" s="175">
        <f>Vypocet_ceny!H3</f>
        <v>0</v>
      </c>
      <c r="B9" s="196">
        <f>+(A9*0.001)*(DANE!C28+DANE!M28)+DANE!E28</f>
        <v>6.47</v>
      </c>
      <c r="C9" s="196">
        <f>+(A9*0.001)*(DANE!C28+DANE!O28)+DANE!E28</f>
        <v>6.47</v>
      </c>
      <c r="D9" s="196">
        <f>+(A9*0.001)*(DANE!C28+DANE!K28+DANE!M28)+DANE!E28</f>
        <v>6.47</v>
      </c>
      <c r="E9" s="196">
        <f>+(A9*0.001)*(DANE!C28+DANE!K28+DANE!O28)+DANE!E28</f>
        <v>6.47</v>
      </c>
      <c r="F9" s="196">
        <f>+(A9*0.001)*(DANE!C28+DANE!Q28)+DANE!E28</f>
        <v>6.47</v>
      </c>
      <c r="G9" s="196">
        <f>+(A9*0.001)*(DANE!C28+DANE!K28+DANE!Q28)+DANE!E28</f>
        <v>6.47</v>
      </c>
      <c r="J9" s="176"/>
    </row>
    <row r="10" spans="1:13" ht="15">
      <c r="A10" s="177">
        <f>Vypocet_ceny!H4</f>
        <v>0</v>
      </c>
      <c r="B10" s="196">
        <f>+(A10*0.001)*(DANE!C29+DANE!M29)+DANE!E29</f>
        <v>6.47</v>
      </c>
      <c r="C10" s="196">
        <f>+(A10*0.001)*(DANE!C29+DANE!O29)+DANE!E29</f>
        <v>6.47</v>
      </c>
      <c r="D10" s="196">
        <f>+(A10*0.001)*(DANE!C29+DANE!K29+DANE!M29)+DANE!E29</f>
        <v>6.47</v>
      </c>
      <c r="E10" s="196">
        <f>+(A10*0.001)*(DANE!C29+DANE!K29+DANE!O29)+DANE!E29</f>
        <v>6.47</v>
      </c>
      <c r="F10" s="196">
        <f>+(A10*0.001)*(DANE!C29+DANE!Q29)+DANE!E29</f>
        <v>6.47</v>
      </c>
      <c r="G10" s="196">
        <f>+(A10*0.001)*(DANE!C29+DANE!K29+DANE!Q29)+DANE!E29</f>
        <v>6.47</v>
      </c>
    </row>
    <row r="11" spans="1:13" ht="15">
      <c r="A11" s="177">
        <f>Vypocet_ceny!H5</f>
        <v>0</v>
      </c>
      <c r="B11" s="196">
        <f>+(A11*0.001)*(DANE!C30+DANE!M30)+DANE!E30</f>
        <v>6.47</v>
      </c>
      <c r="C11" s="196">
        <f>+(A11*0.001)*(DANE!C30+DANE!O30)+DANE!E30</f>
        <v>6.47</v>
      </c>
      <c r="D11" s="196">
        <f>+(A11*0.001)*(DANE!C30+DANE!K30+DANE!M30)+DANE!E30</f>
        <v>6.47</v>
      </c>
      <c r="E11" s="196">
        <f>+(A11*0.001)*(DANE!C30+DANE!K30+DANE!O30)+DANE!E30</f>
        <v>6.47</v>
      </c>
      <c r="F11" s="196">
        <f>+(A11*0.001)*(DANE!C30+DANE!Q30)+DANE!E30</f>
        <v>6.47</v>
      </c>
      <c r="G11" s="196">
        <f>+(A11*0.001)*(DANE!C30+DANE!K30+DANE!Q30)+DANE!E30</f>
        <v>6.47</v>
      </c>
    </row>
    <row r="12" spans="1:13" ht="15">
      <c r="A12" s="177">
        <f>Vypocet_ceny!H6</f>
        <v>0</v>
      </c>
      <c r="B12" s="196">
        <f>+(A12*0.001)*(DANE!C31+DANE!M31)+DANE!E31</f>
        <v>6.47</v>
      </c>
      <c r="C12" s="196">
        <f>+(A12*0.001)*(DANE!C31+DANE!O31)+DANE!E31</f>
        <v>6.47</v>
      </c>
      <c r="D12" s="196">
        <f>+(A12*0.001)*(DANE!C31+DANE!K31+DANE!M31)+DANE!E31</f>
        <v>6.47</v>
      </c>
      <c r="E12" s="196">
        <f>+(A12*0.001)*(DANE!C31+DANE!K31+DANE!O31)+DANE!E31</f>
        <v>6.47</v>
      </c>
      <c r="F12" s="196">
        <f>+(A12*0.001)*(DANE!C31+DANE!Q31)+DANE!E31</f>
        <v>6.47</v>
      </c>
      <c r="G12" s="196">
        <f>+(A12*0.001)*(DANE!C31+DANE!K31+DANE!Q31)+DANE!E31</f>
        <v>6.47</v>
      </c>
    </row>
    <row r="13" spans="1:13" ht="15">
      <c r="A13" s="177">
        <f>Vypocet_ceny!H7</f>
        <v>0</v>
      </c>
      <c r="B13" s="196">
        <f>+(A13*0.001)*(DANE!C32+DANE!M32)+DANE!E32</f>
        <v>6.47</v>
      </c>
      <c r="C13" s="196">
        <f>+(A13*0.001)*(DANE!C32+DANE!O32)+DANE!E32</f>
        <v>6.47</v>
      </c>
      <c r="D13" s="196">
        <f>+(A13*0.001)*(DANE!C32+DANE!K32+DANE!M32)+DANE!E32</f>
        <v>6.47</v>
      </c>
      <c r="E13" s="196">
        <f>+(A13*0.001)*(DANE!C32+DANE!K32+DANE!O32)+DANE!E32</f>
        <v>6.47</v>
      </c>
      <c r="F13" s="196">
        <f>+(A13*0.001)*(DANE!C32+DANE!Q32)+DANE!E32</f>
        <v>6.47</v>
      </c>
      <c r="G13" s="196">
        <f>+(A13*0.001)*(DANE!C32+DANE!K32+DANE!Q32)+DANE!E32</f>
        <v>6.47</v>
      </c>
    </row>
    <row r="14" spans="1:13" ht="15">
      <c r="A14" s="177">
        <f>Vypocet_ceny!H8</f>
        <v>0</v>
      </c>
      <c r="B14" s="196">
        <f>+(A14*0.001)*(DANE!C33+DANE!M33)+DANE!E33</f>
        <v>6.47</v>
      </c>
      <c r="C14" s="196">
        <f>+(A14*0.001)*(DANE!C33+DANE!O33)+DANE!E33</f>
        <v>6.47</v>
      </c>
      <c r="D14" s="196">
        <f>+(A14*0.001)*(DANE!C33+DANE!K33+DANE!M33)+DANE!E33</f>
        <v>6.47</v>
      </c>
      <c r="E14" s="196">
        <f>+(A14*0.001)*(DANE!C33+DANE!K33+DANE!O33)+DANE!E33</f>
        <v>6.47</v>
      </c>
      <c r="F14" s="196">
        <f>+(A14*0.001)*(DANE!C33+DANE!Q33)+DANE!E33</f>
        <v>6.47</v>
      </c>
      <c r="G14" s="196">
        <f>+(A14*0.001)*(DANE!C33+DANE!K33+DANE!Q33)+DANE!E33</f>
        <v>6.47</v>
      </c>
    </row>
    <row r="15" spans="1:13" ht="15">
      <c r="A15" s="177">
        <f>Vypocet_ceny!H9</f>
        <v>0</v>
      </c>
      <c r="B15" s="196">
        <f>+(A15*0.001)*(DANE!C34+DANE!M34)+DANE!E34</f>
        <v>6.47</v>
      </c>
      <c r="C15" s="196">
        <f>+(A15*0.001)*(DANE!C34+DANE!O34)+DANE!E34</f>
        <v>6.47</v>
      </c>
      <c r="D15" s="196">
        <f>+(A15*0.001)*(DANE!C34+DANE!K34+DANE!M34)+DANE!E34</f>
        <v>6.47</v>
      </c>
      <c r="E15" s="196">
        <f>+(A15*0.001)*(DANE!C34+DANE!K34+DANE!O34)+DANE!E34</f>
        <v>6.47</v>
      </c>
      <c r="F15" s="196">
        <f>+(A15*0.001)*(DANE!C34+DANE!Q34)+DANE!E34</f>
        <v>6.47</v>
      </c>
      <c r="G15" s="196">
        <f>+(A15*0.001)*(DANE!C34+DANE!K34+DANE!Q34)+DANE!E34</f>
        <v>6.47</v>
      </c>
    </row>
    <row r="16" spans="1:13" ht="15">
      <c r="A16" s="177">
        <f>Vypocet_ceny!H10</f>
        <v>0</v>
      </c>
      <c r="B16" s="196">
        <f>+(A16*0.001)*(DANE!C35+DANE!M35)+DANE!E35</f>
        <v>6.47</v>
      </c>
      <c r="C16" s="196">
        <f>+(A16*0.001)*(DANE!C35+DANE!O35)+DANE!E35</f>
        <v>6.47</v>
      </c>
      <c r="D16" s="196">
        <f>+(A16*0.001)*(DANE!C35+DANE!K35+DANE!M35)+DANE!E35</f>
        <v>6.47</v>
      </c>
      <c r="E16" s="196">
        <f>+(A16*0.001)*(DANE!C35+DANE!K35+DANE!O35)+DANE!E35</f>
        <v>6.47</v>
      </c>
      <c r="F16" s="196">
        <f>+(A16*0.001)*(DANE!C35+DANE!Q35)+DANE!E35</f>
        <v>6.47</v>
      </c>
      <c r="G16" s="196">
        <f>+(A16*0.001)*(DANE!C35+DANE!K35+DANE!Q35)+DANE!E35</f>
        <v>6.47</v>
      </c>
    </row>
    <row r="18" spans="1:8">
      <c r="A18" s="178" t="s">
        <v>1452</v>
      </c>
      <c r="B18" s="182"/>
      <c r="C18" s="182"/>
      <c r="D18" s="182"/>
      <c r="E18" s="182"/>
      <c r="F18" s="182"/>
      <c r="G18" s="182"/>
      <c r="H18" s="182"/>
    </row>
    <row r="19" spans="1:8">
      <c r="A19" s="178" t="s">
        <v>1453</v>
      </c>
      <c r="B19" s="182"/>
      <c r="C19" s="182"/>
      <c r="D19" s="182"/>
      <c r="E19" s="182"/>
      <c r="F19" s="182"/>
      <c r="G19" s="182"/>
      <c r="H19" s="182"/>
    </row>
    <row r="20" spans="1:8">
      <c r="A20" s="283" t="s">
        <v>1454</v>
      </c>
      <c r="B20" s="283"/>
      <c r="C20" s="283"/>
      <c r="D20" s="283"/>
      <c r="E20" s="283"/>
      <c r="F20" s="283"/>
      <c r="G20" s="283"/>
      <c r="H20" s="283"/>
    </row>
    <row r="21" spans="1:8">
      <c r="A21" s="180" t="s">
        <v>1458</v>
      </c>
    </row>
  </sheetData>
  <mergeCells count="2">
    <mergeCell ref="B6:G6"/>
    <mergeCell ref="A20:H20"/>
  </mergeCells>
  <pageMargins left="0.7" right="0.7" top="0.75" bottom="0.75" header="0.51180555555555551" footer="0.3"/>
  <pageSetup paperSize="9" scale="62" firstPageNumber="0" orientation="portrait" horizontalDpi="300" verticalDpi="300"/>
  <headerFooter alignWithMargins="0">
    <oddFooter>&amp;C&amp;F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9735C8-4301-4353-9244-C44BDE6B7EC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4fddb11-1e6d-45a8-860c-ea134d1632ab"/>
    <ds:schemaRef ds:uri="2c8825e3-4848-4b63-9b10-965fc9c256c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0BD8CA-DF8C-45D3-BB77-7ECB600C0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3DC5C0-9A8E-44A5-8971-A70FA640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35</vt:i4>
      </vt:variant>
    </vt:vector>
  </HeadingPairs>
  <TitlesOfParts>
    <vt:vector size="57" baseType="lpstr">
      <vt:lpstr>DANE</vt:lpstr>
      <vt:lpstr>G-9</vt:lpstr>
      <vt:lpstr>G-10</vt:lpstr>
      <vt:lpstr>G-11</vt:lpstr>
      <vt:lpstr>G-12</vt:lpstr>
      <vt:lpstr>VIBO</vt:lpstr>
      <vt:lpstr>LUNGO</vt:lpstr>
      <vt:lpstr>FANO</vt:lpstr>
      <vt:lpstr>LIVORNO</vt:lpstr>
      <vt:lpstr>TORINO</vt:lpstr>
      <vt:lpstr>MARINO_DUE</vt:lpstr>
      <vt:lpstr>PIANO</vt:lpstr>
      <vt:lpstr>PIANO2_K</vt:lpstr>
      <vt:lpstr>Hlavní</vt:lpstr>
      <vt:lpstr>Zakaznik</vt:lpstr>
      <vt:lpstr>Profil</vt:lpstr>
      <vt:lpstr>Barva</vt:lpstr>
      <vt:lpstr>Konfigurace</vt:lpstr>
      <vt:lpstr>Nákresy profilů</vt:lpstr>
      <vt:lpstr>Konfig (PL)</vt:lpstr>
      <vt:lpstr>Vypocet_ceny</vt:lpstr>
      <vt:lpstr>Translate &amp; Prices</vt:lpstr>
      <vt:lpstr>_fano</vt:lpstr>
      <vt:lpstr>_fr1</vt:lpstr>
      <vt:lpstr>_fr2</vt:lpstr>
      <vt:lpstr>_fr3</vt:lpstr>
      <vt:lpstr>_fr4</vt:lpstr>
      <vt:lpstr>_fr5</vt:lpstr>
      <vt:lpstr>_g10</vt:lpstr>
      <vt:lpstr>_g10_f</vt:lpstr>
      <vt:lpstr>_g11</vt:lpstr>
      <vt:lpstr>_g11_f5</vt:lpstr>
      <vt:lpstr>_g11_f7</vt:lpstr>
      <vt:lpstr>_g12</vt:lpstr>
      <vt:lpstr>_g12_f1</vt:lpstr>
      <vt:lpstr>_g12_f8</vt:lpstr>
      <vt:lpstr>_g9</vt:lpstr>
      <vt:lpstr>_g9_f</vt:lpstr>
      <vt:lpstr>_livorno</vt:lpstr>
      <vt:lpstr>_lungo</vt:lpstr>
      <vt:lpstr>_lungo_f</vt:lpstr>
      <vt:lpstr>_marino_due</vt:lpstr>
      <vt:lpstr>_piano</vt:lpstr>
      <vt:lpstr>_piano2</vt:lpstr>
      <vt:lpstr>_torino</vt:lpstr>
      <vt:lpstr>_vibo</vt:lpstr>
      <vt:lpstr>_vibo_f</vt:lpstr>
      <vt:lpstr>FANO!Oblast_tisku</vt:lpstr>
      <vt:lpstr>'G-10'!Oblast_tisku</vt:lpstr>
      <vt:lpstr>'G-9'!Oblast_tisku</vt:lpstr>
      <vt:lpstr>LIVORNO!Oblast_tisku</vt:lpstr>
      <vt:lpstr>LUNGO!Oblast_tisku</vt:lpstr>
      <vt:lpstr>MARINO_DUE!Oblast_tisku</vt:lpstr>
      <vt:lpstr>PIANO!Oblast_tisku</vt:lpstr>
      <vt:lpstr>PIANO2_K!Oblast_tisku</vt:lpstr>
      <vt:lpstr>TORINO!Oblast_tisku</vt:lpstr>
      <vt:lpstr>VIBO!Oblast_tisku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Grygar</dc:creator>
  <cp:lastModifiedBy>Slaběňák Jiří</cp:lastModifiedBy>
  <cp:lastPrinted>2020-11-09T12:08:00Z</cp:lastPrinted>
  <dcterms:created xsi:type="dcterms:W3CDTF">2008-11-20T10:06:03Z</dcterms:created>
  <dcterms:modified xsi:type="dcterms:W3CDTF">2026-01-08T06:31:36Z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